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  <sheet name="čerpání fondů" sheetId="2" r:id="rId2"/>
  </sheets>
  <externalReferences>
    <externalReference r:id="rId5"/>
  </externalReferences>
  <definedNames>
    <definedName name="_xlnm.Print_Area" localSheetId="1">'čerpání fondů'!$A$1:$H$65</definedName>
    <definedName name="_xlnm.Print_Area" localSheetId="0">'plnění FP'!$A$1:$P$49</definedName>
  </definedNames>
  <calcPr fullCalcOnLoad="1"/>
</workbook>
</file>

<file path=xl/sharedStrings.xml><?xml version="1.0" encoding="utf-8"?>
<sst xmlns="http://schemas.openxmlformats.org/spreadsheetml/2006/main" count="248" uniqueCount="99">
  <si>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</si>
  <si>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</si>
  <si>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</si>
  <si>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</si>
  <si>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</si>
  <si>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</si>
  <si>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</si>
  <si>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</si>
  <si>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</si>
  <si>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</si>
  <si>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</si>
  <si>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</si>
  <si>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</si>
  <si>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</si>
  <si>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</si>
  <si>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</si>
  <si>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</si>
  <si>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</si>
  <si>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</si>
  <si>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</si>
  <si>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</si>
  <si>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</si>
  <si>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</si>
  <si>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</si>
  <si>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</si>
  <si>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</si>
  <si>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</si>
  <si>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</si>
  <si>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</si>
  <si>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</si>
  <si>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</si>
  <si>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</si>
  <si>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</si>
  <si>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</si>
  <si>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Organizace: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</si>
  <si>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</si>
  <si>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</si>
  <si>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</si>
  <si>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</si>
  <si>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</si>
  <si>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</si>
  <si>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</si>
  <si>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</si>
  <si>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</si>
  <si>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</si>
  <si>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</si>
  <si>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</si>
  <si>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</si>
  <si>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</si>
  <si>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</si>
  <si>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</si>
  <si>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</si>
  <si>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</si>
  <si>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</si>
  <si>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</si>
  <si>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</si>
  <si>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</si>
  <si>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</si>
  <si>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</si>
  <si>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</si>
  <si>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</si>
  <si>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</si>
  <si>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</si>
  <si>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</si>
  <si>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</si>
  <si>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Základní a Mateřská škola Petřiny-jih</t>
  </si>
  <si>
    <t>Zpracoval/telefon: Ing. Zdeněk Sedláček / 235 361 223</t>
  </si>
  <si>
    <t>Odměny zaměstnancům</t>
  </si>
  <si>
    <t>Pořízení interaktivní tabule</t>
  </si>
  <si>
    <t>RV (rekonstrukce vrátnice) - stavební úpravy doplatek</t>
  </si>
  <si>
    <t>RV - venkovní žaluzie - dodávka + montáž</t>
  </si>
  <si>
    <t>RV - montáž a zapojení el. ovládání venkovních žaluzií</t>
  </si>
  <si>
    <t>Zůstatek k 31.12.2017</t>
  </si>
  <si>
    <t>Očekávané zdroje v r. 2018</t>
  </si>
  <si>
    <t>Rezervní fondy</t>
  </si>
  <si>
    <t>Odvody k vyplaceným odměnám</t>
  </si>
  <si>
    <t>Šatní skříňky 15 ks duo</t>
  </si>
  <si>
    <t>Nábytek pro jednu třídu</t>
  </si>
  <si>
    <t>Obnova 25 ks PC s příslušenstvím</t>
  </si>
  <si>
    <t>Příspěvek na stravování zaměstnanců</t>
  </si>
  <si>
    <t>Příspěvek na letní tábory dětí zaměstnanců</t>
  </si>
  <si>
    <t>Peněžité dary k životním jubilejím</t>
  </si>
  <si>
    <t>Šatní skříňky 30 ks duo</t>
  </si>
  <si>
    <t>Disponibilní zdroje pro rok 2018</t>
  </si>
  <si>
    <t>Rok 2017</t>
  </si>
  <si>
    <t>Celkem:</t>
  </si>
  <si>
    <t>Rok 2018</t>
  </si>
  <si>
    <t>Zůstatek k 31.12.2018</t>
  </si>
  <si>
    <t>Setkání učitelů ke Dni učitelů + předvánoční výlet</t>
  </si>
  <si>
    <t>Datum: 21. 7. 2017</t>
  </si>
  <si>
    <t>Pořízení  interaktivní tabule (1. polloletí)</t>
  </si>
  <si>
    <t>Pořízení  interaktivní tabule (2. pololetí)</t>
  </si>
  <si>
    <t>Stavební úpravy jedné učebny</t>
  </si>
  <si>
    <t>Termoregulačních ventily na radiátory ÚT</t>
  </si>
  <si>
    <t>Organizace: ZŠ a MŠ Petřiny-jih</t>
  </si>
  <si>
    <t>Mgr.  Milena Koreňová</t>
  </si>
  <si>
    <t>zást.  ředitelky školy</t>
  </si>
  <si>
    <t>Komentář: Snížení částky odpisů je ovlivněno  prodloužením doby odpisování</t>
  </si>
  <si>
    <t xml:space="preserve">Celkem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</si>
</sst>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ck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double"/>
      <right style="medium"/>
      <top style="double"/>
      <bottom style="double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thick"/>
      <bottom style="thick"/>
    </border>
    <border>
      <left style="thick"/>
      <right>
        <color indexed="63"/>
      </right>
      <top style="thick"/>
      <bottom style="double"/>
    </border>
    <border>
      <left style="double"/>
      <right style="double"/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thick"/>
      <bottom style="double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thick"/>
      <top style="double"/>
      <bottom style="thick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1" fontId="4" fillId="0" borderId="12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1" fillId="0" borderId="40" xfId="0" applyNumberFormat="1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/>
      <protection hidden="1"/>
    </xf>
    <xf numFmtId="41" fontId="0" fillId="0" borderId="37" xfId="0" applyNumberFormat="1" applyFont="1" applyBorder="1" applyAlignment="1" applyProtection="1">
      <alignment horizontal="center"/>
      <protection locked="0"/>
    </xf>
    <xf numFmtId="41" fontId="0" fillId="0" borderId="42" xfId="0" applyNumberFormat="1" applyFont="1" applyBorder="1" applyAlignment="1" applyProtection="1">
      <alignment horizontal="center"/>
      <protection locked="0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1" fillId="0" borderId="44" xfId="0" applyNumberFormat="1" applyFont="1" applyBorder="1" applyAlignment="1" applyProtection="1">
      <alignment horizontal="center"/>
      <protection hidden="1"/>
    </xf>
    <xf numFmtId="41" fontId="1" fillId="0" borderId="45" xfId="0" applyNumberFormat="1" applyFont="1" applyBorder="1" applyAlignment="1" applyProtection="1">
      <alignment horizontal="center"/>
      <protection hidden="1"/>
    </xf>
    <xf numFmtId="0" fontId="8" fillId="0" borderId="4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" fontId="0" fillId="0" borderId="18" xfId="0" applyNumberFormat="1" applyFont="1" applyBorder="1" applyAlignment="1">
      <alignment/>
    </xf>
    <xf numFmtId="43" fontId="0" fillId="0" borderId="12" xfId="0" applyNumberFormat="1" applyFont="1" applyBorder="1" applyAlignment="1">
      <alignment horizontal="center"/>
    </xf>
    <xf numFmtId="43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/>
    </xf>
    <xf numFmtId="41" fontId="1" fillId="0" borderId="28" xfId="0" applyNumberFormat="1" applyFont="1" applyBorder="1" applyAlignment="1">
      <alignment horizontal="center"/>
    </xf>
    <xf numFmtId="41" fontId="1" fillId="0" borderId="53" xfId="0" applyNumberFormat="1" applyFont="1" applyBorder="1" applyAlignment="1">
      <alignment horizontal="center"/>
    </xf>
    <xf numFmtId="43" fontId="1" fillId="0" borderId="54" xfId="34" applyFont="1" applyFill="1" applyBorder="1" applyAlignment="1">
      <alignment/>
    </xf>
    <xf numFmtId="43" fontId="1" fillId="0" borderId="55" xfId="34" applyFont="1" applyFill="1" applyBorder="1" applyAlignment="1">
      <alignment/>
    </xf>
    <xf numFmtId="41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6" xfId="0" applyFont="1" applyBorder="1" applyAlignment="1">
      <alignment/>
    </xf>
    <xf numFmtId="4" fontId="0" fillId="0" borderId="48" xfId="0" applyNumberFormat="1" applyFont="1" applyBorder="1" applyAlignment="1">
      <alignment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43" fontId="1" fillId="0" borderId="60" xfId="34" applyFont="1" applyFill="1" applyBorder="1" applyAlignment="1">
      <alignment/>
    </xf>
    <xf numFmtId="0" fontId="6" fillId="0" borderId="4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4" fontId="0" fillId="0" borderId="52" xfId="0" applyNumberFormat="1" applyFont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61" xfId="0" applyNumberFormat="1" applyFont="1" applyBorder="1" applyAlignment="1">
      <alignment horizontal="center"/>
    </xf>
    <xf numFmtId="41" fontId="0" fillId="0" borderId="41" xfId="0" applyNumberFormat="1" applyFont="1" applyBorder="1" applyAlignment="1" applyProtection="1">
      <alignment horizontal="center"/>
      <protection locked="0"/>
    </xf>
    <xf numFmtId="41" fontId="1" fillId="0" borderId="62" xfId="0" applyNumberFormat="1" applyFont="1" applyBorder="1" applyAlignment="1" applyProtection="1">
      <alignment horizontal="center"/>
      <protection hidden="1"/>
    </xf>
    <xf numFmtId="4" fontId="0" fillId="0" borderId="6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4" fontId="0" fillId="0" borderId="64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9" fillId="0" borderId="65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4" fontId="0" fillId="0" borderId="68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0" fillId="0" borderId="70" xfId="0" applyNumberFormat="1" applyBorder="1" applyAlignment="1">
      <alignment/>
    </xf>
    <xf numFmtId="4" fontId="0" fillId="0" borderId="71" xfId="0" applyNumberFormat="1" applyBorder="1" applyAlignment="1">
      <alignment/>
    </xf>
    <xf numFmtId="4" fontId="0" fillId="0" borderId="72" xfId="0" applyNumberFormat="1" applyBorder="1" applyAlignment="1">
      <alignment/>
    </xf>
    <xf numFmtId="4" fontId="0" fillId="0" borderId="73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0" fillId="0" borderId="75" xfId="0" applyNumberFormat="1" applyFont="1" applyBorder="1" applyAlignment="1">
      <alignment/>
    </xf>
    <xf numFmtId="4" fontId="1" fillId="0" borderId="52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48" xfId="0" applyFont="1" applyBorder="1" applyAlignment="1">
      <alignment/>
    </xf>
    <xf numFmtId="4" fontId="1" fillId="0" borderId="48" xfId="0" applyNumberFormat="1" applyFont="1" applyBorder="1" applyAlignment="1">
      <alignment/>
    </xf>
    <xf numFmtId="0" fontId="9" fillId="0" borderId="78" xfId="0" applyFont="1" applyBorder="1" applyAlignment="1">
      <alignment horizontal="center" wrapText="1"/>
    </xf>
    <xf numFmtId="4" fontId="0" fillId="0" borderId="79" xfId="0" applyNumberFormat="1" applyBorder="1" applyAlignment="1">
      <alignment/>
    </xf>
    <xf numFmtId="41" fontId="0" fillId="0" borderId="51" xfId="0" applyNumberFormat="1" applyFont="1" applyBorder="1" applyAlignment="1">
      <alignment horizontal="center"/>
    </xf>
    <xf numFmtId="41" fontId="0" fillId="0" borderId="54" xfId="0" applyNumberFormat="1" applyFont="1" applyBorder="1" applyAlignment="1">
      <alignment horizontal="center"/>
    </xf>
    <xf numFmtId="0" fontId="1" fillId="0" borderId="80" xfId="0" applyFont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4" fontId="0" fillId="0" borderId="82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84" xfId="0" applyNumberFormat="1" applyBorder="1" applyAlignment="1">
      <alignment/>
    </xf>
    <xf numFmtId="4" fontId="0" fillId="0" borderId="82" xfId="0" applyNumberFormat="1" applyBorder="1" applyAlignment="1">
      <alignment/>
    </xf>
    <xf numFmtId="4" fontId="0" fillId="0" borderId="83" xfId="0" applyNumberFormat="1" applyBorder="1" applyAlignment="1">
      <alignment/>
    </xf>
    <xf numFmtId="4" fontId="0" fillId="0" borderId="84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87" xfId="0" applyNumberFormat="1" applyBorder="1" applyAlignment="1">
      <alignment/>
    </xf>
    <xf numFmtId="4" fontId="0" fillId="0" borderId="85" xfId="0" applyNumberFormat="1" applyBorder="1" applyAlignment="1">
      <alignment/>
    </xf>
    <xf numFmtId="4" fontId="0" fillId="0" borderId="86" xfId="0" applyNumberFormat="1" applyBorder="1" applyAlignment="1">
      <alignment/>
    </xf>
    <xf numFmtId="4" fontId="0" fillId="0" borderId="87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4" fontId="1" fillId="0" borderId="63" xfId="0" applyNumberFormat="1" applyFont="1" applyBorder="1" applyAlignment="1">
      <alignment/>
    </xf>
    <xf numFmtId="4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/>
    </xf>
    <xf numFmtId="4" fontId="1" fillId="0" borderId="91" xfId="0" applyNumberFormat="1" applyFont="1" applyBorder="1" applyAlignment="1">
      <alignment/>
    </xf>
    <xf numFmtId="4" fontId="1" fillId="0" borderId="92" xfId="0" applyNumberFormat="1" applyFont="1" applyBorder="1" applyAlignment="1">
      <alignment/>
    </xf>
    <xf numFmtId="4" fontId="1" fillId="0" borderId="93" xfId="0" applyNumberFormat="1" applyFont="1" applyBorder="1" applyAlignment="1">
      <alignment/>
    </xf>
    <xf numFmtId="4" fontId="1" fillId="0" borderId="94" xfId="0" applyNumberFormat="1" applyFont="1" applyBorder="1" applyAlignment="1">
      <alignment/>
    </xf>
    <xf numFmtId="0" fontId="1" fillId="0" borderId="95" xfId="0" applyFont="1" applyBorder="1" applyAlignment="1" applyProtection="1">
      <alignment horizontal="center"/>
      <protection hidden="1"/>
    </xf>
    <xf numFmtId="0" fontId="0" fillId="0" borderId="96" xfId="0" applyBorder="1" applyAlignment="1" applyProtection="1">
      <alignment/>
      <protection hidden="1"/>
    </xf>
    <xf numFmtId="0" fontId="0" fillId="0" borderId="97" xfId="0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98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99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71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9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95" xfId="0" applyFont="1" applyBorder="1" applyAlignment="1" applyProtection="1">
      <alignment horizontal="center" shrinkToFit="1"/>
      <protection hidden="1"/>
    </xf>
    <xf numFmtId="0" fontId="0" fillId="0" borderId="96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6" fillId="0" borderId="64" xfId="0" applyFont="1" applyBorder="1" applyAlignment="1">
      <alignment horizontal="left" wrapText="1"/>
    </xf>
    <xf numFmtId="0" fontId="6" fillId="0" borderId="101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49" xfId="0" applyFont="1" applyBorder="1" applyAlignment="1">
      <alignment horizontal="left" wrapText="1"/>
    </xf>
    <xf numFmtId="0" fontId="6" fillId="0" borderId="102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6" fillId="0" borderId="22" xfId="0" applyFont="1" applyFill="1" applyBorder="1" applyAlignment="1">
      <alignment horizontal="left" wrapText="1"/>
    </xf>
    <xf numFmtId="0" fontId="6" fillId="0" borderId="56" xfId="0" applyFont="1" applyFill="1" applyBorder="1" applyAlignment="1">
      <alignment horizontal="left" wrapText="1"/>
    </xf>
    <xf numFmtId="0" fontId="4" fillId="0" borderId="6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" fillId="0" borderId="104" xfId="0" applyFont="1" applyBorder="1" applyAlignment="1">
      <alignment horizontal="left" wrapText="1"/>
    </xf>
    <xf numFmtId="0" fontId="6" fillId="0" borderId="105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8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0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/>
    </xf>
    <xf numFmtId="0" fontId="0" fillId="0" borderId="110" xfId="0" applyFont="1" applyBorder="1" applyAlignment="1">
      <alignment/>
    </xf>
    <xf numFmtId="0" fontId="1" fillId="0" borderId="64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0" fillId="0" borderId="96" xfId="0" applyFont="1" applyBorder="1" applyAlignment="1">
      <alignment/>
    </xf>
    <xf numFmtId="0" fontId="0" fillId="0" borderId="1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_Aktovka\0000_Documents\09_Rozbor%20hospoda&#345;en&#237;\2017\1-pololet&#237;%202017\03_Rozbor%20hospoda&#345;en&#237;%20za%201_pololet&#237;%202017%20a%20p&#345;&#237;lohy\Rozbory%20za%20I.%20pololet&#237;%202017_tab_pro_O&#352;KS-pln&#283;n&#237;%20fin_pl&#225;nu_&#269;erp&#225;n&#237;%20p&#345;&#237;sp&#283;vku%20a%20fon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nění FP-3111"/>
      <sheetName val="3113;3141;3143"/>
      <sheetName val="3111;3113;3141;3143"/>
      <sheetName val="čerpání fondů"/>
      <sheetName val="čerp. přísp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44" sqref="T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1.75390625" style="0" bestFit="1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93" t="s">
        <v>58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7" t="s">
        <v>94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203" t="s">
        <v>56</v>
      </c>
      <c r="C5" s="204"/>
      <c r="D5" s="204"/>
      <c r="E5" s="204"/>
      <c r="F5" s="204"/>
      <c r="G5" s="204"/>
      <c r="H5" s="205"/>
      <c r="I5" s="180" t="s">
        <v>59</v>
      </c>
      <c r="J5" s="181"/>
      <c r="K5" s="181"/>
      <c r="L5" s="181"/>
      <c r="M5" s="181"/>
      <c r="N5" s="181"/>
      <c r="O5" s="181"/>
      <c r="P5" s="182"/>
    </row>
    <row r="6" spans="1:16" ht="23.25" customHeight="1">
      <c r="A6" s="201" t="s">
        <v>0</v>
      </c>
      <c r="B6" s="183" t="s">
        <v>30</v>
      </c>
      <c r="C6" s="185" t="s">
        <v>1</v>
      </c>
      <c r="D6" s="185" t="s">
        <v>2</v>
      </c>
      <c r="E6" s="185" t="s">
        <v>3</v>
      </c>
      <c r="F6" s="185" t="s">
        <v>4</v>
      </c>
      <c r="G6" s="190" t="s">
        <v>5</v>
      </c>
      <c r="H6" s="196" t="s">
        <v>31</v>
      </c>
      <c r="I6" s="183" t="s">
        <v>32</v>
      </c>
      <c r="J6" s="185" t="s">
        <v>1</v>
      </c>
      <c r="K6" s="185" t="s">
        <v>2</v>
      </c>
      <c r="L6" s="185" t="s">
        <v>3</v>
      </c>
      <c r="M6" s="185" t="s">
        <v>4</v>
      </c>
      <c r="N6" s="185" t="s">
        <v>5</v>
      </c>
      <c r="O6" s="194" t="s">
        <v>64</v>
      </c>
      <c r="P6" s="199" t="s">
        <v>31</v>
      </c>
    </row>
    <row r="7" spans="1:16" ht="18.75" customHeight="1">
      <c r="A7" s="201"/>
      <c r="B7" s="183"/>
      <c r="C7" s="186"/>
      <c r="D7" s="186"/>
      <c r="E7" s="188"/>
      <c r="F7" s="188"/>
      <c r="G7" s="191"/>
      <c r="H7" s="197"/>
      <c r="I7" s="183"/>
      <c r="J7" s="186"/>
      <c r="K7" s="186"/>
      <c r="L7" s="188"/>
      <c r="M7" s="188"/>
      <c r="N7" s="188"/>
      <c r="O7" s="194"/>
      <c r="P7" s="199"/>
    </row>
    <row r="8" spans="1:16" ht="17.25" customHeight="1">
      <c r="A8" s="202"/>
      <c r="B8" s="184"/>
      <c r="C8" s="187"/>
      <c r="D8" s="187"/>
      <c r="E8" s="189"/>
      <c r="F8" s="189"/>
      <c r="G8" s="192"/>
      <c r="H8" s="198"/>
      <c r="I8" s="184"/>
      <c r="J8" s="187"/>
      <c r="K8" s="187"/>
      <c r="L8" s="189"/>
      <c r="M8" s="189"/>
      <c r="N8" s="189"/>
      <c r="O8" s="195"/>
      <c r="P8" s="200"/>
    </row>
    <row r="9" spans="1:16" ht="18.75" customHeight="1">
      <c r="A9" s="50" t="s">
        <v>6</v>
      </c>
      <c r="B9" s="60">
        <f>SUM(B10:B14)</f>
        <v>43176.9408</v>
      </c>
      <c r="C9" s="25" t="s">
        <v>7</v>
      </c>
      <c r="D9" s="25" t="s">
        <v>7</v>
      </c>
      <c r="E9" s="26" t="s">
        <v>7</v>
      </c>
      <c r="F9" s="26" t="s">
        <v>7</v>
      </c>
      <c r="G9" s="26" t="s">
        <v>7</v>
      </c>
      <c r="H9" s="27">
        <f>SUM(H15:H17)</f>
        <v>1300</v>
      </c>
      <c r="I9" s="24">
        <f>SUM(I10:I14)</f>
        <v>41255</v>
      </c>
      <c r="J9" s="25" t="s">
        <v>7</v>
      </c>
      <c r="K9" s="25" t="s">
        <v>7</v>
      </c>
      <c r="L9" s="26" t="s">
        <v>7</v>
      </c>
      <c r="M9" s="26" t="s">
        <v>7</v>
      </c>
      <c r="N9" s="26" t="s">
        <v>7</v>
      </c>
      <c r="O9" s="45" t="s">
        <v>7</v>
      </c>
      <c r="P9" s="46">
        <f>SUM(P15:P17)</f>
        <v>1450</v>
      </c>
    </row>
    <row r="10" spans="1:16" ht="18.75" customHeight="1">
      <c r="A10" s="51" t="s">
        <v>8</v>
      </c>
      <c r="B10" s="59">
        <v>29840.9408</v>
      </c>
      <c r="C10" s="28" t="s">
        <v>7</v>
      </c>
      <c r="D10" s="28" t="s">
        <v>7</v>
      </c>
      <c r="E10" s="29" t="s">
        <v>7</v>
      </c>
      <c r="F10" s="29" t="s">
        <v>7</v>
      </c>
      <c r="G10" s="29" t="s">
        <v>7</v>
      </c>
      <c r="H10" s="32" t="s">
        <v>7</v>
      </c>
      <c r="I10" s="59">
        <v>29841</v>
      </c>
      <c r="J10" s="28" t="s">
        <v>7</v>
      </c>
      <c r="K10" s="28" t="s">
        <v>7</v>
      </c>
      <c r="L10" s="29" t="s">
        <v>7</v>
      </c>
      <c r="M10" s="29" t="s">
        <v>7</v>
      </c>
      <c r="N10" s="29" t="s">
        <v>7</v>
      </c>
      <c r="O10" s="48" t="s">
        <v>7</v>
      </c>
      <c r="P10" s="49" t="s">
        <v>7</v>
      </c>
    </row>
    <row r="11" spans="1:16" ht="18.75" customHeight="1">
      <c r="A11" s="51" t="s">
        <v>9</v>
      </c>
      <c r="B11" s="59">
        <v>7147</v>
      </c>
      <c r="C11" s="28" t="s">
        <v>7</v>
      </c>
      <c r="D11" s="28" t="s">
        <v>7</v>
      </c>
      <c r="E11" s="29" t="s">
        <v>7</v>
      </c>
      <c r="F11" s="29" t="s">
        <v>7</v>
      </c>
      <c r="G11" s="29" t="s">
        <v>7</v>
      </c>
      <c r="H11" s="32" t="s">
        <v>7</v>
      </c>
      <c r="I11" s="59">
        <f>B11-1014</f>
        <v>6133</v>
      </c>
      <c r="J11" s="28" t="s">
        <v>7</v>
      </c>
      <c r="K11" s="28" t="s">
        <v>7</v>
      </c>
      <c r="L11" s="29" t="s">
        <v>7</v>
      </c>
      <c r="M11" s="29" t="s">
        <v>7</v>
      </c>
      <c r="N11" s="29" t="s">
        <v>7</v>
      </c>
      <c r="O11" s="48" t="s">
        <v>7</v>
      </c>
      <c r="P11" s="49" t="s">
        <v>7</v>
      </c>
    </row>
    <row r="12" spans="1:16" ht="18.75" customHeight="1">
      <c r="A12" s="51" t="s">
        <v>10</v>
      </c>
      <c r="B12" s="59">
        <v>1740</v>
      </c>
      <c r="C12" s="28" t="s">
        <v>7</v>
      </c>
      <c r="D12" s="28" t="s">
        <v>7</v>
      </c>
      <c r="E12" s="29" t="s">
        <v>7</v>
      </c>
      <c r="F12" s="29" t="s">
        <v>7</v>
      </c>
      <c r="G12" s="29" t="s">
        <v>7</v>
      </c>
      <c r="H12" s="32" t="s">
        <v>7</v>
      </c>
      <c r="I12" s="59">
        <v>981</v>
      </c>
      <c r="J12" s="28" t="s">
        <v>7</v>
      </c>
      <c r="K12" s="28" t="s">
        <v>7</v>
      </c>
      <c r="L12" s="29" t="s">
        <v>7</v>
      </c>
      <c r="M12" s="29" t="s">
        <v>7</v>
      </c>
      <c r="N12" s="29" t="s">
        <v>7</v>
      </c>
      <c r="O12" s="48" t="s">
        <v>7</v>
      </c>
      <c r="P12" s="49" t="s">
        <v>7</v>
      </c>
    </row>
    <row r="13" spans="1:16" ht="18.75" customHeight="1">
      <c r="A13" s="51" t="s">
        <v>11</v>
      </c>
      <c r="B13" s="59">
        <f>'[1]3111;3113;3141;3143'!B13</f>
        <v>0</v>
      </c>
      <c r="C13" s="28" t="s">
        <v>7</v>
      </c>
      <c r="D13" s="28" t="s">
        <v>7</v>
      </c>
      <c r="E13" s="29" t="s">
        <v>7</v>
      </c>
      <c r="F13" s="29" t="s">
        <v>7</v>
      </c>
      <c r="G13" s="29" t="s">
        <v>7</v>
      </c>
      <c r="H13" s="32" t="s">
        <v>7</v>
      </c>
      <c r="I13" s="59"/>
      <c r="J13" s="28" t="s">
        <v>7</v>
      </c>
      <c r="K13" s="28" t="s">
        <v>7</v>
      </c>
      <c r="L13" s="29" t="s">
        <v>7</v>
      </c>
      <c r="M13" s="29" t="s">
        <v>7</v>
      </c>
      <c r="N13" s="29" t="s">
        <v>7</v>
      </c>
      <c r="O13" s="48" t="s">
        <v>7</v>
      </c>
      <c r="P13" s="49" t="s">
        <v>7</v>
      </c>
    </row>
    <row r="14" spans="1:16" ht="18.75" customHeight="1">
      <c r="A14" s="52" t="s">
        <v>12</v>
      </c>
      <c r="B14" s="13">
        <f>SUM(B15:B17)</f>
        <v>4449</v>
      </c>
      <c r="C14" s="30" t="s">
        <v>7</v>
      </c>
      <c r="D14" s="30" t="s">
        <v>7</v>
      </c>
      <c r="E14" s="30" t="s">
        <v>7</v>
      </c>
      <c r="F14" s="30" t="s">
        <v>7</v>
      </c>
      <c r="G14" s="31" t="s">
        <v>7</v>
      </c>
      <c r="H14" s="33">
        <f>SUM(H15:H17)</f>
        <v>1300</v>
      </c>
      <c r="I14" s="13">
        <f>SUM(I15:I17)</f>
        <v>4300</v>
      </c>
      <c r="J14" s="30" t="s">
        <v>7</v>
      </c>
      <c r="K14" s="30" t="s">
        <v>7</v>
      </c>
      <c r="L14" s="30" t="s">
        <v>7</v>
      </c>
      <c r="M14" s="30" t="s">
        <v>7</v>
      </c>
      <c r="N14" s="30" t="s">
        <v>7</v>
      </c>
      <c r="O14" s="45" t="s">
        <v>7</v>
      </c>
      <c r="P14" s="46">
        <f>SUM(P15:P17)</f>
        <v>1450</v>
      </c>
    </row>
    <row r="15" spans="1:16" ht="18.75" customHeight="1">
      <c r="A15" s="53" t="s">
        <v>13</v>
      </c>
      <c r="B15" s="14">
        <v>824</v>
      </c>
      <c r="C15" s="34" t="s">
        <v>7</v>
      </c>
      <c r="D15" s="34" t="s">
        <v>7</v>
      </c>
      <c r="E15" s="34" t="s">
        <v>7</v>
      </c>
      <c r="F15" s="34" t="s">
        <v>7</v>
      </c>
      <c r="G15" s="35" t="s">
        <v>7</v>
      </c>
      <c r="H15" s="15"/>
      <c r="I15" s="14">
        <v>800</v>
      </c>
      <c r="J15" s="34" t="s">
        <v>7</v>
      </c>
      <c r="K15" s="34" t="s">
        <v>7</v>
      </c>
      <c r="L15" s="34" t="s">
        <v>7</v>
      </c>
      <c r="M15" s="34" t="s">
        <v>7</v>
      </c>
      <c r="N15" s="34" t="s">
        <v>7</v>
      </c>
      <c r="O15" s="48" t="s">
        <v>7</v>
      </c>
      <c r="P15" s="16"/>
    </row>
    <row r="16" spans="1:16" ht="18.75" customHeight="1">
      <c r="A16" s="53" t="s">
        <v>14</v>
      </c>
      <c r="B16" s="14">
        <v>2825</v>
      </c>
      <c r="C16" s="34" t="s">
        <v>7</v>
      </c>
      <c r="D16" s="34" t="s">
        <v>7</v>
      </c>
      <c r="E16" s="34" t="s">
        <v>7</v>
      </c>
      <c r="F16" s="34" t="s">
        <v>7</v>
      </c>
      <c r="G16" s="35" t="s">
        <v>7</v>
      </c>
      <c r="H16" s="15"/>
      <c r="I16" s="14">
        <v>2700</v>
      </c>
      <c r="J16" s="34" t="s">
        <v>7</v>
      </c>
      <c r="K16" s="34" t="s">
        <v>7</v>
      </c>
      <c r="L16" s="34" t="s">
        <v>7</v>
      </c>
      <c r="M16" s="34" t="s">
        <v>7</v>
      </c>
      <c r="N16" s="34" t="s">
        <v>7</v>
      </c>
      <c r="O16" s="48" t="s">
        <v>7</v>
      </c>
      <c r="P16" s="16"/>
    </row>
    <row r="17" spans="1:16" ht="18.75" customHeight="1" thickBot="1">
      <c r="A17" s="54" t="s">
        <v>15</v>
      </c>
      <c r="B17" s="91">
        <v>800</v>
      </c>
      <c r="C17" s="36" t="s">
        <v>7</v>
      </c>
      <c r="D17" s="36" t="s">
        <v>7</v>
      </c>
      <c r="E17" s="36" t="s">
        <v>7</v>
      </c>
      <c r="F17" s="36" t="s">
        <v>7</v>
      </c>
      <c r="G17" s="37" t="s">
        <v>7</v>
      </c>
      <c r="H17" s="18">
        <v>1300</v>
      </c>
      <c r="I17" s="17">
        <v>800</v>
      </c>
      <c r="J17" s="36" t="s">
        <v>7</v>
      </c>
      <c r="K17" s="36" t="s">
        <v>7</v>
      </c>
      <c r="L17" s="36" t="s">
        <v>7</v>
      </c>
      <c r="M17" s="36" t="s">
        <v>7</v>
      </c>
      <c r="N17" s="36" t="s">
        <v>7</v>
      </c>
      <c r="O17" s="47" t="s">
        <v>7</v>
      </c>
      <c r="P17" s="19">
        <v>1450</v>
      </c>
    </row>
    <row r="18" spans="1:16" ht="18.75" customHeight="1" thickTop="1">
      <c r="A18" s="50" t="s">
        <v>16</v>
      </c>
      <c r="B18" s="90">
        <f aca="true" t="shared" si="0" ref="B18:N18">SUM(B19+B23+B26+B27+B28+B29+B30+B31+B32+B33)</f>
        <v>43176.9408</v>
      </c>
      <c r="C18" s="30">
        <f>SUM(C19+C23+C26+C27+C28+C29+C30+C31+C32+C33)</f>
        <v>29840.9408</v>
      </c>
      <c r="D18" s="30">
        <f>SUM(D19+D23+D26+D27+D28+D29+D30+D31+D32+D33)</f>
        <v>7147</v>
      </c>
      <c r="E18" s="30">
        <f>SUM(E19+E23+E26+E27+E28+E29+E30+E31+E32+E33)</f>
        <v>4449</v>
      </c>
      <c r="F18" s="30">
        <f>SUM(F19+F23+F26+F27+F28+F29+F30+F31+F32+F33)</f>
        <v>1740</v>
      </c>
      <c r="G18" s="31">
        <f t="shared" si="0"/>
        <v>0</v>
      </c>
      <c r="H18" s="86">
        <f t="shared" si="0"/>
        <v>935</v>
      </c>
      <c r="I18" s="13">
        <f t="shared" si="0"/>
        <v>41255</v>
      </c>
      <c r="J18" s="13">
        <f t="shared" si="0"/>
        <v>29841</v>
      </c>
      <c r="K18" s="13">
        <f t="shared" si="0"/>
        <v>6133</v>
      </c>
      <c r="L18" s="13">
        <f t="shared" si="0"/>
        <v>4300</v>
      </c>
      <c r="M18" s="13">
        <f t="shared" si="0"/>
        <v>981</v>
      </c>
      <c r="N18" s="13">
        <f t="shared" si="0"/>
        <v>0</v>
      </c>
      <c r="O18" s="45">
        <f>IF(D18=0,,(K18/D18)*100)</f>
        <v>85.8122289072338</v>
      </c>
      <c r="P18" s="87">
        <f>SUM(P19+P23+P26+P27+P28+P29+P30+P31+P32+P33)</f>
        <v>1075</v>
      </c>
    </row>
    <row r="19" spans="1:16" ht="18.75" customHeight="1">
      <c r="A19" s="52" t="s">
        <v>17</v>
      </c>
      <c r="B19" s="13">
        <f aca="true" t="shared" si="1" ref="B19:N19">SUM(B20:B22)</f>
        <v>7102</v>
      </c>
      <c r="C19" s="30">
        <f t="shared" si="1"/>
        <v>668</v>
      </c>
      <c r="D19" s="30">
        <f t="shared" si="1"/>
        <v>2304</v>
      </c>
      <c r="E19" s="30">
        <f t="shared" si="1"/>
        <v>3600</v>
      </c>
      <c r="F19" s="30">
        <f t="shared" si="1"/>
        <v>530</v>
      </c>
      <c r="G19" s="31">
        <f t="shared" si="1"/>
        <v>0</v>
      </c>
      <c r="H19" s="33">
        <f t="shared" si="1"/>
        <v>575</v>
      </c>
      <c r="I19" s="13">
        <f t="shared" si="1"/>
        <v>6818</v>
      </c>
      <c r="J19" s="30">
        <f t="shared" si="1"/>
        <v>668</v>
      </c>
      <c r="K19" s="30">
        <f t="shared" si="1"/>
        <v>2300</v>
      </c>
      <c r="L19" s="30">
        <f t="shared" si="1"/>
        <v>3700</v>
      </c>
      <c r="M19" s="30">
        <f t="shared" si="1"/>
        <v>150</v>
      </c>
      <c r="N19" s="30">
        <f t="shared" si="1"/>
        <v>0</v>
      </c>
      <c r="O19" s="45">
        <f>IF(D19=0,,(K19/D19)*100)</f>
        <v>99.82638888888889</v>
      </c>
      <c r="P19" s="46">
        <f>SUM(P20:P22)</f>
        <v>550</v>
      </c>
    </row>
    <row r="20" spans="1:16" ht="18.75" customHeight="1">
      <c r="A20" s="53" t="s">
        <v>18</v>
      </c>
      <c r="B20" s="38">
        <f>C20+D20+E20+F20</f>
        <v>2052</v>
      </c>
      <c r="C20" s="6">
        <v>668</v>
      </c>
      <c r="D20" s="6">
        <v>604</v>
      </c>
      <c r="E20" s="6">
        <v>250</v>
      </c>
      <c r="F20" s="6">
        <v>530</v>
      </c>
      <c r="G20" s="6">
        <f>'[1]3111;3113;3141;3143'!G20</f>
        <v>0</v>
      </c>
      <c r="H20" s="15">
        <v>75</v>
      </c>
      <c r="I20" s="38">
        <f>J20+K20+L20+M20+N20</f>
        <v>1718</v>
      </c>
      <c r="J20" s="6">
        <v>668</v>
      </c>
      <c r="K20" s="6">
        <v>600</v>
      </c>
      <c r="L20" s="6">
        <v>300</v>
      </c>
      <c r="M20" s="6">
        <v>150</v>
      </c>
      <c r="N20" s="6"/>
      <c r="O20" s="45">
        <f aca="true" t="shared" si="2" ref="O20:O33">IF(D20=0,,(K20/D20)*100)</f>
        <v>99.33774834437085</v>
      </c>
      <c r="P20" s="16">
        <v>100</v>
      </c>
    </row>
    <row r="21" spans="1:16" ht="18.75" customHeight="1">
      <c r="A21" s="53" t="s">
        <v>19</v>
      </c>
      <c r="B21" s="38">
        <f>C21+D21+E21+F21</f>
        <v>2700</v>
      </c>
      <c r="C21" s="6">
        <v>0</v>
      </c>
      <c r="D21" s="6">
        <v>0</v>
      </c>
      <c r="E21" s="6">
        <v>2700</v>
      </c>
      <c r="F21" s="6">
        <v>0</v>
      </c>
      <c r="G21" s="6">
        <f>'[1]3111;3113;3141;3143'!G21</f>
        <v>0</v>
      </c>
      <c r="H21" s="15">
        <v>0</v>
      </c>
      <c r="I21" s="38">
        <f>J21+K21+L21+M21+N21</f>
        <v>2700</v>
      </c>
      <c r="J21" s="6"/>
      <c r="K21" s="6"/>
      <c r="L21" s="6">
        <v>2700</v>
      </c>
      <c r="M21" s="6"/>
      <c r="N21" s="6"/>
      <c r="O21" s="45">
        <f t="shared" si="2"/>
        <v>0</v>
      </c>
      <c r="P21" s="16"/>
    </row>
    <row r="22" spans="1:16" ht="18.75" customHeight="1">
      <c r="A22" s="53" t="s">
        <v>20</v>
      </c>
      <c r="B22" s="38">
        <f>C22+D22+E22+F22</f>
        <v>2350</v>
      </c>
      <c r="C22" s="6">
        <v>0</v>
      </c>
      <c r="D22" s="6">
        <v>1700</v>
      </c>
      <c r="E22" s="6">
        <v>650</v>
      </c>
      <c r="F22" s="6">
        <v>0</v>
      </c>
      <c r="G22" s="6">
        <f>'[1]3111;3113;3141;3143'!G22</f>
        <v>0</v>
      </c>
      <c r="H22" s="15">
        <v>500</v>
      </c>
      <c r="I22" s="38">
        <f>J22+K22+L22+M22+N22</f>
        <v>2400</v>
      </c>
      <c r="J22" s="6"/>
      <c r="K22" s="6">
        <v>1700</v>
      </c>
      <c r="L22" s="6">
        <v>700</v>
      </c>
      <c r="M22" s="6"/>
      <c r="N22" s="6"/>
      <c r="O22" s="45">
        <f t="shared" si="2"/>
        <v>100</v>
      </c>
      <c r="P22" s="16">
        <v>450</v>
      </c>
    </row>
    <row r="23" spans="1:16" ht="18.75" customHeight="1">
      <c r="A23" s="52" t="s">
        <v>21</v>
      </c>
      <c r="B23" s="13">
        <f>SUM(B24:B25)</f>
        <v>4055.9408</v>
      </c>
      <c r="C23" s="30">
        <f aca="true" t="shared" si="3" ref="C23:N23">SUM(C24:C25)</f>
        <v>1011.9408</v>
      </c>
      <c r="D23" s="30">
        <f t="shared" si="3"/>
        <v>2195</v>
      </c>
      <c r="E23" s="30">
        <f t="shared" si="3"/>
        <v>849</v>
      </c>
      <c r="F23" s="30">
        <f t="shared" si="3"/>
        <v>0</v>
      </c>
      <c r="G23" s="31">
        <f t="shared" si="3"/>
        <v>0</v>
      </c>
      <c r="H23" s="33">
        <f t="shared" si="3"/>
        <v>224</v>
      </c>
      <c r="I23" s="13">
        <f t="shared" si="3"/>
        <v>3862</v>
      </c>
      <c r="J23" s="30">
        <f t="shared" si="3"/>
        <v>1012</v>
      </c>
      <c r="K23" s="30">
        <f t="shared" si="3"/>
        <v>2250</v>
      </c>
      <c r="L23" s="30">
        <f t="shared" si="3"/>
        <v>600</v>
      </c>
      <c r="M23" s="30">
        <f t="shared" si="3"/>
        <v>0</v>
      </c>
      <c r="N23" s="30">
        <f t="shared" si="3"/>
        <v>0</v>
      </c>
      <c r="O23" s="45">
        <f t="shared" si="2"/>
        <v>102.50569476082005</v>
      </c>
      <c r="P23" s="46">
        <f>SUM(P24:P25)</f>
        <v>320</v>
      </c>
    </row>
    <row r="24" spans="1:16" ht="18.75" customHeight="1">
      <c r="A24" s="53" t="s">
        <v>22</v>
      </c>
      <c r="B24" s="38">
        <f>C24+D24+E24+F24+G24</f>
        <v>500</v>
      </c>
      <c r="C24" s="6">
        <v>0</v>
      </c>
      <c r="D24" s="6">
        <v>500</v>
      </c>
      <c r="E24" s="6">
        <v>0</v>
      </c>
      <c r="F24" s="6">
        <v>0</v>
      </c>
      <c r="G24" s="6"/>
      <c r="H24" s="15">
        <v>94</v>
      </c>
      <c r="I24" s="38">
        <f>J24+K24+L24+M24+N24</f>
        <v>500</v>
      </c>
      <c r="J24" s="6"/>
      <c r="K24" s="6">
        <v>500</v>
      </c>
      <c r="L24" s="6"/>
      <c r="M24" s="6"/>
      <c r="N24" s="6"/>
      <c r="O24" s="45">
        <f t="shared" si="2"/>
        <v>100</v>
      </c>
      <c r="P24" s="16">
        <v>100</v>
      </c>
    </row>
    <row r="25" spans="1:16" ht="18.75" customHeight="1">
      <c r="A25" s="53" t="s">
        <v>23</v>
      </c>
      <c r="B25" s="38">
        <f aca="true" t="shared" si="4" ref="B25:B33">C25+D25+E25+F25+G25</f>
        <v>3555.9408</v>
      </c>
      <c r="C25" s="6">
        <v>1011.9408</v>
      </c>
      <c r="D25" s="6">
        <v>1695</v>
      </c>
      <c r="E25" s="6">
        <v>849</v>
      </c>
      <c r="F25" s="6">
        <v>0</v>
      </c>
      <c r="G25" s="6">
        <f>'[1]3111;3113;3141;3143'!G25</f>
        <v>0</v>
      </c>
      <c r="H25" s="15">
        <v>130</v>
      </c>
      <c r="I25" s="38">
        <f aca="true" t="shared" si="5" ref="I25:I33">J25+K25+L25+M25+N25</f>
        <v>3362</v>
      </c>
      <c r="J25" s="6">
        <v>1012</v>
      </c>
      <c r="K25" s="6">
        <v>1750</v>
      </c>
      <c r="L25" s="6">
        <v>600</v>
      </c>
      <c r="M25" s="6"/>
      <c r="N25" s="6"/>
      <c r="O25" s="45">
        <f t="shared" si="2"/>
        <v>103.24483775811208</v>
      </c>
      <c r="P25" s="16">
        <v>220</v>
      </c>
    </row>
    <row r="26" spans="1:16" ht="18.75" customHeight="1">
      <c r="A26" s="52" t="s">
        <v>24</v>
      </c>
      <c r="B26" s="38">
        <f t="shared" si="4"/>
        <v>21753.5</v>
      </c>
      <c r="C26" s="6">
        <v>20312.5</v>
      </c>
      <c r="D26" s="6">
        <v>741</v>
      </c>
      <c r="E26" s="6">
        <v>0</v>
      </c>
      <c r="F26" s="6">
        <v>700</v>
      </c>
      <c r="G26" s="6">
        <f>'[1]3111;3113;3141;3143'!G26</f>
        <v>0</v>
      </c>
      <c r="H26" s="15">
        <v>100</v>
      </c>
      <c r="I26" s="38">
        <f t="shared" si="5"/>
        <v>20662</v>
      </c>
      <c r="J26" s="5">
        <v>20312</v>
      </c>
      <c r="K26" s="6"/>
      <c r="L26" s="6"/>
      <c r="M26" s="6">
        <v>350</v>
      </c>
      <c r="N26" s="6"/>
      <c r="O26" s="45">
        <f t="shared" si="2"/>
        <v>0</v>
      </c>
      <c r="P26" s="20">
        <v>150</v>
      </c>
    </row>
    <row r="27" spans="1:16" ht="18.75" customHeight="1">
      <c r="A27" s="55" t="s">
        <v>25</v>
      </c>
      <c r="B27" s="38">
        <f t="shared" si="4"/>
        <v>7971.5</v>
      </c>
      <c r="C27" s="6">
        <v>7448.5</v>
      </c>
      <c r="D27" s="6">
        <v>273</v>
      </c>
      <c r="E27" s="6">
        <v>0</v>
      </c>
      <c r="F27" s="6">
        <v>250</v>
      </c>
      <c r="G27" s="6">
        <f>'[1]3111;3113;3141;3143'!G27</f>
        <v>0</v>
      </c>
      <c r="H27" s="15">
        <v>36</v>
      </c>
      <c r="I27" s="38">
        <f t="shared" si="5"/>
        <v>7575</v>
      </c>
      <c r="J27" s="5">
        <v>7449</v>
      </c>
      <c r="K27" s="6"/>
      <c r="L27" s="6"/>
      <c r="M27" s="6">
        <v>126</v>
      </c>
      <c r="N27" s="6"/>
      <c r="O27" s="45">
        <f t="shared" si="2"/>
        <v>0</v>
      </c>
      <c r="P27" s="20">
        <v>55</v>
      </c>
    </row>
    <row r="28" spans="1:16" ht="18.75" customHeight="1">
      <c r="A28" s="52" t="s">
        <v>26</v>
      </c>
      <c r="B28" s="38">
        <f t="shared" si="4"/>
        <v>0</v>
      </c>
      <c r="C28" s="6">
        <v>0</v>
      </c>
      <c r="D28" s="6">
        <v>0</v>
      </c>
      <c r="E28" s="6">
        <v>0</v>
      </c>
      <c r="F28" s="6">
        <v>0</v>
      </c>
      <c r="G28" s="6">
        <f>'[1]3111;3113;3141;3143'!G28</f>
        <v>0</v>
      </c>
      <c r="H28" s="15">
        <v>0</v>
      </c>
      <c r="I28" s="38">
        <f t="shared" si="5"/>
        <v>0</v>
      </c>
      <c r="J28" s="5"/>
      <c r="K28" s="6"/>
      <c r="L28" s="6"/>
      <c r="M28" s="6"/>
      <c r="N28" s="6"/>
      <c r="O28" s="45">
        <f t="shared" si="2"/>
        <v>0</v>
      </c>
      <c r="P28" s="20"/>
    </row>
    <row r="29" spans="1:16" ht="18.75" customHeight="1">
      <c r="A29" s="52" t="s">
        <v>27</v>
      </c>
      <c r="B29" s="38">
        <f t="shared" si="4"/>
        <v>353</v>
      </c>
      <c r="C29" s="6">
        <v>0</v>
      </c>
      <c r="D29" s="6">
        <v>353</v>
      </c>
      <c r="E29" s="6">
        <v>0</v>
      </c>
      <c r="F29" s="6">
        <v>0</v>
      </c>
      <c r="G29" s="6">
        <f>'[1]3111;3113;3141;3143'!G29</f>
        <v>0</v>
      </c>
      <c r="H29" s="15">
        <v>0</v>
      </c>
      <c r="I29" s="38">
        <f t="shared" si="5"/>
        <v>300</v>
      </c>
      <c r="J29" s="5"/>
      <c r="K29" s="6">
        <v>300</v>
      </c>
      <c r="L29" s="6"/>
      <c r="M29" s="6"/>
      <c r="N29" s="6"/>
      <c r="O29" s="45">
        <f t="shared" si="2"/>
        <v>84.98583569405099</v>
      </c>
      <c r="P29" s="20"/>
    </row>
    <row r="30" spans="1:16" ht="18.75" customHeight="1">
      <c r="A30" s="82" t="s">
        <v>49</v>
      </c>
      <c r="B30" s="38">
        <f t="shared" si="4"/>
        <v>706</v>
      </c>
      <c r="C30" s="6">
        <v>0</v>
      </c>
      <c r="D30" s="6">
        <v>706</v>
      </c>
      <c r="E30" s="6">
        <v>0</v>
      </c>
      <c r="F30" s="6">
        <v>0</v>
      </c>
      <c r="G30" s="6">
        <f>'[1]3111;3113;3141;3143'!G30</f>
        <v>0</v>
      </c>
      <c r="H30" s="15">
        <v>0</v>
      </c>
      <c r="I30" s="38">
        <f t="shared" si="5"/>
        <v>700</v>
      </c>
      <c r="J30" s="78"/>
      <c r="K30" s="83">
        <v>700</v>
      </c>
      <c r="L30" s="84"/>
      <c r="M30" s="84"/>
      <c r="N30" s="84"/>
      <c r="O30" s="45">
        <f t="shared" si="2"/>
        <v>99.15014164305948</v>
      </c>
      <c r="P30" s="85"/>
    </row>
    <row r="31" spans="1:16" ht="18.75" customHeight="1">
      <c r="A31" s="82" t="s">
        <v>50</v>
      </c>
      <c r="B31" s="38">
        <f t="shared" si="4"/>
        <v>0</v>
      </c>
      <c r="C31" s="6">
        <v>0</v>
      </c>
      <c r="D31" s="6">
        <v>0</v>
      </c>
      <c r="E31" s="6">
        <v>0</v>
      </c>
      <c r="F31" s="6">
        <v>0</v>
      </c>
      <c r="G31" s="6">
        <f>'[1]3111;3113;3141;3143'!G31</f>
        <v>0</v>
      </c>
      <c r="H31" s="15">
        <v>0</v>
      </c>
      <c r="I31" s="38">
        <f t="shared" si="5"/>
        <v>0</v>
      </c>
      <c r="J31" s="78"/>
      <c r="K31" s="83"/>
      <c r="L31" s="84"/>
      <c r="M31" s="84"/>
      <c r="N31" s="84"/>
      <c r="O31" s="45">
        <f t="shared" si="2"/>
        <v>0</v>
      </c>
      <c r="P31" s="85"/>
    </row>
    <row r="32" spans="1:16" ht="18" customHeight="1">
      <c r="A32" s="82" t="s">
        <v>51</v>
      </c>
      <c r="B32" s="38">
        <f t="shared" si="4"/>
        <v>0</v>
      </c>
      <c r="C32" s="6"/>
      <c r="D32" s="6"/>
      <c r="E32" s="6"/>
      <c r="F32" s="6"/>
      <c r="G32" s="6">
        <f>'[1]3111;3113;3141;3143'!G32</f>
        <v>0</v>
      </c>
      <c r="H32" s="15">
        <v>0</v>
      </c>
      <c r="I32" s="38">
        <f t="shared" si="5"/>
        <v>0</v>
      </c>
      <c r="J32" s="78"/>
      <c r="K32" s="83"/>
      <c r="L32" s="84"/>
      <c r="M32" s="84"/>
      <c r="N32" s="84"/>
      <c r="O32" s="45">
        <f t="shared" si="2"/>
        <v>0</v>
      </c>
      <c r="P32" s="85"/>
    </row>
    <row r="33" spans="1:16" ht="18.75" customHeight="1" thickBot="1">
      <c r="A33" s="56" t="s">
        <v>28</v>
      </c>
      <c r="B33" s="38">
        <f t="shared" si="4"/>
        <v>1235</v>
      </c>
      <c r="C33" s="6">
        <v>400</v>
      </c>
      <c r="D33" s="6">
        <v>575</v>
      </c>
      <c r="E33" s="6">
        <v>0</v>
      </c>
      <c r="F33" s="6">
        <v>260</v>
      </c>
      <c r="G33" s="6">
        <f>'[1]3111;3113;3141;3143'!G32</f>
        <v>0</v>
      </c>
      <c r="H33" s="120"/>
      <c r="I33" s="39">
        <f t="shared" si="5"/>
        <v>1338</v>
      </c>
      <c r="J33" s="21">
        <v>400</v>
      </c>
      <c r="K33" s="21">
        <v>583</v>
      </c>
      <c r="L33" s="22"/>
      <c r="M33" s="22">
        <v>355</v>
      </c>
      <c r="N33" s="22"/>
      <c r="O33" s="45">
        <f t="shared" si="2"/>
        <v>101.39130434782608</v>
      </c>
      <c r="P33" s="23"/>
    </row>
    <row r="34" spans="1:16" ht="18.75" customHeight="1" thickBot="1" thickTop="1">
      <c r="A34" s="56" t="s">
        <v>47</v>
      </c>
      <c r="B34" s="79">
        <f>SUM(B9-B18)</f>
        <v>0</v>
      </c>
      <c r="C34" s="80" t="s">
        <v>7</v>
      </c>
      <c r="D34" s="80" t="s">
        <v>7</v>
      </c>
      <c r="E34" s="81" t="s">
        <v>7</v>
      </c>
      <c r="F34" s="81" t="s">
        <v>7</v>
      </c>
      <c r="G34" s="43" t="s">
        <v>7</v>
      </c>
      <c r="H34" s="121">
        <f>SUM(H9-H18)</f>
        <v>365</v>
      </c>
      <c r="I34" s="40">
        <f>SUM(I9-I18)</f>
        <v>0</v>
      </c>
      <c r="J34" s="41" t="s">
        <v>7</v>
      </c>
      <c r="K34" s="41" t="s">
        <v>7</v>
      </c>
      <c r="L34" s="42" t="s">
        <v>7</v>
      </c>
      <c r="M34" s="42" t="s">
        <v>7</v>
      </c>
      <c r="N34" s="42" t="s">
        <v>7</v>
      </c>
      <c r="O34" s="43" t="s">
        <v>7</v>
      </c>
      <c r="P34" s="44">
        <f>SUM(P9-P18)</f>
        <v>375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97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6" ht="12.75">
      <c r="A41" s="57" t="s">
        <v>89</v>
      </c>
      <c r="K41" s="92"/>
      <c r="L41" s="92"/>
      <c r="M41" s="92"/>
      <c r="N41" s="92"/>
      <c r="O41" s="92"/>
      <c r="P41" s="92"/>
    </row>
    <row r="42" spans="1:16" ht="26.25" customHeight="1">
      <c r="A42" s="58" t="s">
        <v>66</v>
      </c>
      <c r="K42" s="92"/>
      <c r="L42" s="92"/>
      <c r="M42" s="92"/>
      <c r="N42" s="92"/>
      <c r="O42" s="92"/>
      <c r="P42" s="92"/>
    </row>
    <row r="43" spans="11:16" ht="26.25" customHeight="1">
      <c r="K43" s="92"/>
      <c r="L43" s="92"/>
      <c r="M43" s="92"/>
      <c r="N43" s="92"/>
      <c r="O43" s="92"/>
      <c r="P43" s="92"/>
    </row>
    <row r="44" spans="1:16" ht="12.75">
      <c r="A44" s="76" t="s">
        <v>29</v>
      </c>
      <c r="H44" s="170" t="s">
        <v>95</v>
      </c>
      <c r="K44" s="92"/>
      <c r="L44" s="92"/>
      <c r="M44" s="92"/>
      <c r="N44" s="92"/>
      <c r="O44" s="92"/>
      <c r="P44" s="92"/>
    </row>
    <row r="45" spans="7:16" ht="12.75">
      <c r="G45" s="76"/>
      <c r="H45" s="123" t="s">
        <v>96</v>
      </c>
      <c r="K45" s="92"/>
      <c r="L45" s="92"/>
      <c r="M45" s="92"/>
      <c r="N45" s="92"/>
      <c r="O45" s="92"/>
      <c r="P45" s="92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65" r:id="rId1"/>
  <headerFooter alignWithMargins="0">
    <oddHeader>&amp;R&amp;8&amp;D
&amp;T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7"/>
  <sheetViews>
    <sheetView showGridLines="0" zoomScalePageLayoutView="0" workbookViewId="0" topLeftCell="A7">
      <selection activeCell="N15" sqref="N15"/>
    </sheetView>
  </sheetViews>
  <sheetFormatPr defaultColWidth="9.00390625" defaultRowHeight="12.75"/>
  <cols>
    <col min="1" max="1" width="16.00390625" style="0" customWidth="1"/>
    <col min="2" max="2" width="17.00390625" style="0" customWidth="1"/>
    <col min="3" max="3" width="14.75390625" style="0" customWidth="1"/>
    <col min="4" max="4" width="14.375" style="0" customWidth="1"/>
    <col min="5" max="5" width="16.375" style="0" customWidth="1"/>
    <col min="6" max="6" width="16.75390625" style="0" customWidth="1"/>
    <col min="7" max="7" width="13.75390625" style="0" customWidth="1"/>
    <col min="8" max="8" width="17.2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223" t="s">
        <v>60</v>
      </c>
      <c r="B3" s="223"/>
      <c r="C3" s="223"/>
      <c r="D3" s="223"/>
      <c r="E3" s="223"/>
      <c r="F3" s="223"/>
      <c r="G3" s="223"/>
      <c r="H3" s="223"/>
    </row>
    <row r="4" spans="1:8" ht="15.75" customHeight="1">
      <c r="A4" s="224"/>
      <c r="B4" s="224"/>
      <c r="C4" s="224"/>
      <c r="D4" s="224"/>
      <c r="E4" s="224"/>
      <c r="F4" s="224"/>
      <c r="G4" s="224"/>
      <c r="H4" s="224"/>
    </row>
    <row r="5" spans="1:8" ht="15.75" customHeight="1">
      <c r="A5" s="77"/>
      <c r="B5" s="77"/>
      <c r="C5" s="77"/>
      <c r="D5" s="77"/>
      <c r="E5" s="77"/>
      <c r="F5" s="77"/>
      <c r="G5" s="77"/>
      <c r="H5" s="77"/>
    </row>
    <row r="6" spans="1:3" ht="15.75">
      <c r="A6" s="61" t="s">
        <v>34</v>
      </c>
      <c r="B6" s="61" t="s">
        <v>65</v>
      </c>
      <c r="C6" s="171"/>
    </row>
    <row r="7" ht="12" customHeight="1">
      <c r="D7" s="62"/>
    </row>
    <row r="8" ht="18" customHeight="1"/>
    <row r="9" spans="1:8" ht="11.25" customHeight="1" thickBot="1">
      <c r="A9" s="61"/>
      <c r="B9" s="61"/>
      <c r="C9" s="61"/>
      <c r="H9" s="62" t="s">
        <v>35</v>
      </c>
    </row>
    <row r="10" spans="1:8" ht="16.5" customHeight="1" thickTop="1">
      <c r="A10" s="229" t="s">
        <v>36</v>
      </c>
      <c r="B10" s="231" t="s">
        <v>38</v>
      </c>
      <c r="C10" s="232"/>
      <c r="D10" s="233"/>
      <c r="E10" s="234"/>
      <c r="F10" s="225" t="s">
        <v>57</v>
      </c>
      <c r="G10" s="225" t="s">
        <v>63</v>
      </c>
      <c r="H10" s="227" t="s">
        <v>52</v>
      </c>
    </row>
    <row r="11" spans="1:8" ht="12.75" customHeight="1" thickBot="1">
      <c r="A11" s="230"/>
      <c r="B11" s="63" t="s">
        <v>61</v>
      </c>
      <c r="C11" s="63" t="s">
        <v>62</v>
      </c>
      <c r="D11" s="64" t="s">
        <v>54</v>
      </c>
      <c r="E11" s="65" t="s">
        <v>39</v>
      </c>
      <c r="F11" s="226"/>
      <c r="G11" s="226"/>
      <c r="H11" s="228"/>
    </row>
    <row r="12" spans="1:8" ht="12" customHeight="1">
      <c r="A12" s="110"/>
      <c r="B12" s="66"/>
      <c r="C12" s="67"/>
      <c r="D12" s="68"/>
      <c r="E12" s="68" t="s">
        <v>40</v>
      </c>
      <c r="F12" s="69" t="s">
        <v>41</v>
      </c>
      <c r="G12" s="88" t="s">
        <v>42</v>
      </c>
      <c r="H12" s="70" t="s">
        <v>53</v>
      </c>
    </row>
    <row r="13" spans="1:8" ht="17.25" customHeight="1">
      <c r="A13" s="111" t="s">
        <v>37</v>
      </c>
      <c r="B13" s="98">
        <v>1146145.74</v>
      </c>
      <c r="C13" s="71"/>
      <c r="D13" s="72"/>
      <c r="E13" s="118">
        <f>SUM(B13:D13)</f>
        <v>1146145.74</v>
      </c>
      <c r="F13" s="98">
        <v>700000</v>
      </c>
      <c r="G13" s="106">
        <f>B41</f>
        <v>350000</v>
      </c>
      <c r="H13" s="102">
        <f>E13-(F13+G13)</f>
        <v>96145.73999999999</v>
      </c>
    </row>
    <row r="14" spans="1:8" ht="17.25" customHeight="1">
      <c r="A14" s="111" t="s">
        <v>55</v>
      </c>
      <c r="B14" s="98">
        <v>247150.64</v>
      </c>
      <c r="C14" s="71"/>
      <c r="D14" s="98">
        <v>314000</v>
      </c>
      <c r="E14" s="118">
        <f>SUM(B14:D14)</f>
        <v>561150.64</v>
      </c>
      <c r="F14" s="98">
        <f>A28</f>
        <v>406421</v>
      </c>
      <c r="G14" s="106">
        <f>A44</f>
        <v>354729.64</v>
      </c>
      <c r="H14" s="102">
        <f>E14-(F14+G14)</f>
        <v>-200000</v>
      </c>
    </row>
    <row r="15" spans="1:8" ht="17.25" customHeight="1">
      <c r="A15" s="111" t="s">
        <v>43</v>
      </c>
      <c r="B15" s="98">
        <f>437582.71+218545.26</f>
        <v>656127.97</v>
      </c>
      <c r="C15" s="98">
        <v>279609.01</v>
      </c>
      <c r="D15" s="72"/>
      <c r="E15" s="118">
        <f>SUM(B15:D15)</f>
        <v>935736.98</v>
      </c>
      <c r="F15" s="98">
        <f>A33</f>
        <v>917000</v>
      </c>
      <c r="G15" s="106">
        <f>A47</f>
        <v>276000</v>
      </c>
      <c r="H15" s="102">
        <f>E15-(F15+G15)</f>
        <v>-257263.02000000002</v>
      </c>
    </row>
    <row r="16" spans="1:8" ht="17.25" customHeight="1" thickBot="1">
      <c r="A16" s="112" t="s">
        <v>44</v>
      </c>
      <c r="B16" s="99">
        <v>172644.8</v>
      </c>
      <c r="C16" s="73"/>
      <c r="D16" s="99">
        <v>440000</v>
      </c>
      <c r="E16" s="119">
        <f>SUM(B16:D16)</f>
        <v>612644.8</v>
      </c>
      <c r="F16" s="98">
        <v>342000</v>
      </c>
      <c r="G16" s="149">
        <f>A51</f>
        <v>342500</v>
      </c>
      <c r="H16" s="103">
        <f>E16-(F16+G16)</f>
        <v>-71855.19999999995</v>
      </c>
    </row>
    <row r="17" spans="1:8" ht="17.25" customHeight="1" thickBot="1">
      <c r="A17" s="113" t="s">
        <v>45</v>
      </c>
      <c r="B17" s="104">
        <f>SUM(B13:B16)</f>
        <v>2222069.15</v>
      </c>
      <c r="C17" s="104">
        <f>SUM(C13:C16)</f>
        <v>279609.01</v>
      </c>
      <c r="D17" s="104">
        <f>SUM(D13:D16)</f>
        <v>754000</v>
      </c>
      <c r="E17" s="104">
        <f>SUM(B17:D17)</f>
        <v>3255678.16</v>
      </c>
      <c r="F17" s="104">
        <f>SUM(F13:F16)</f>
        <v>2365421</v>
      </c>
      <c r="G17" s="150">
        <f>SUM(G13:G16)</f>
        <v>1323229.6400000001</v>
      </c>
      <c r="H17" s="105">
        <f>SUM(H13:H16)</f>
        <v>-432972.48</v>
      </c>
    </row>
    <row r="18" ht="17.25" customHeight="1" thickTop="1"/>
    <row r="19" ht="17.25" customHeight="1">
      <c r="A19" s="89"/>
    </row>
    <row r="20" spans="1:8" ht="15" customHeight="1">
      <c r="A20" t="s">
        <v>48</v>
      </c>
      <c r="E20" s="74"/>
      <c r="F20" s="3"/>
      <c r="G20" s="3"/>
      <c r="H20" s="3"/>
    </row>
    <row r="21" spans="1:5" ht="30" customHeight="1" thickBot="1">
      <c r="A21" s="107" t="s">
        <v>46</v>
      </c>
      <c r="E21" s="75"/>
    </row>
    <row r="22" spans="1:7" ht="35.25" thickBot="1" thickTop="1">
      <c r="A22" s="216" t="s">
        <v>84</v>
      </c>
      <c r="B22" s="217"/>
      <c r="C22" s="217"/>
      <c r="D22" s="218"/>
      <c r="E22" s="130" t="s">
        <v>72</v>
      </c>
      <c r="F22" s="132" t="s">
        <v>73</v>
      </c>
      <c r="G22" s="131" t="s">
        <v>83</v>
      </c>
    </row>
    <row r="23" spans="1:7" ht="14.25" thickBot="1" thickTop="1">
      <c r="A23" s="144" t="s">
        <v>37</v>
      </c>
      <c r="B23" s="93">
        <v>700000</v>
      </c>
      <c r="C23" s="212" t="s">
        <v>67</v>
      </c>
      <c r="D23" s="213"/>
      <c r="E23" s="133">
        <f>E13-F13</f>
        <v>446145.74</v>
      </c>
      <c r="F23" s="134">
        <v>65000</v>
      </c>
      <c r="G23" s="135">
        <f>E23+F23</f>
        <v>511145.74</v>
      </c>
    </row>
    <row r="24" spans="1:7" ht="26.25" customHeight="1" thickTop="1">
      <c r="A24" s="142" t="s">
        <v>55</v>
      </c>
      <c r="B24" s="125">
        <v>119539</v>
      </c>
      <c r="C24" s="219" t="s">
        <v>69</v>
      </c>
      <c r="D24" s="220"/>
      <c r="E24" s="158"/>
      <c r="F24" s="136"/>
      <c r="G24" s="137"/>
    </row>
    <row r="25" spans="1:7" ht="25.5" customHeight="1">
      <c r="A25" s="94"/>
      <c r="B25" s="126">
        <v>30447</v>
      </c>
      <c r="C25" s="208" t="s">
        <v>70</v>
      </c>
      <c r="D25" s="209"/>
      <c r="E25" s="159"/>
      <c r="F25" s="136"/>
      <c r="G25" s="137"/>
    </row>
    <row r="26" spans="1:7" ht="27.75" customHeight="1">
      <c r="A26" s="101"/>
      <c r="B26" s="127">
        <v>6435</v>
      </c>
      <c r="C26" s="208" t="s">
        <v>71</v>
      </c>
      <c r="D26" s="209"/>
      <c r="E26" s="159"/>
      <c r="F26" s="136"/>
      <c r="G26" s="137"/>
    </row>
    <row r="27" spans="1:7" ht="14.25" customHeight="1">
      <c r="A27" s="145" t="s">
        <v>85</v>
      </c>
      <c r="B27" s="127">
        <v>130000</v>
      </c>
      <c r="C27" s="208" t="s">
        <v>68</v>
      </c>
      <c r="D27" s="209"/>
      <c r="E27" s="159"/>
      <c r="F27" s="136"/>
      <c r="G27" s="137"/>
    </row>
    <row r="28" spans="1:7" ht="13.5" thickBot="1">
      <c r="A28" s="146">
        <f>SUM(B24:B28)</f>
        <v>406421</v>
      </c>
      <c r="B28" s="128">
        <v>120000</v>
      </c>
      <c r="C28" s="221" t="s">
        <v>93</v>
      </c>
      <c r="D28" s="222"/>
      <c r="E28" s="160">
        <f>E14-F14</f>
        <v>154729.64</v>
      </c>
      <c r="F28" s="138">
        <v>300000</v>
      </c>
      <c r="G28" s="139">
        <f>E28+F28</f>
        <v>454729.64</v>
      </c>
    </row>
    <row r="29" spans="1:7" ht="13.5" thickTop="1">
      <c r="A29" s="117" t="s">
        <v>74</v>
      </c>
      <c r="B29" s="125">
        <v>252000</v>
      </c>
      <c r="C29" s="116" t="s">
        <v>75</v>
      </c>
      <c r="D29" s="108"/>
      <c r="E29" s="161"/>
      <c r="F29" s="136"/>
      <c r="G29" s="137"/>
    </row>
    <row r="30" spans="1:7" ht="12.75">
      <c r="A30" s="109"/>
      <c r="B30" s="127">
        <v>70000</v>
      </c>
      <c r="C30" s="115" t="s">
        <v>76</v>
      </c>
      <c r="D30" s="96"/>
      <c r="E30" s="162"/>
      <c r="F30" s="136"/>
      <c r="G30" s="137"/>
    </row>
    <row r="31" spans="1:7" ht="12.75">
      <c r="A31" s="109"/>
      <c r="B31" s="127">
        <v>80000</v>
      </c>
      <c r="C31" s="115" t="s">
        <v>77</v>
      </c>
      <c r="D31" s="96"/>
      <c r="E31" s="162"/>
      <c r="F31" s="136"/>
      <c r="G31" s="137"/>
    </row>
    <row r="32" spans="1:7" ht="12.75">
      <c r="A32" s="146" t="s">
        <v>85</v>
      </c>
      <c r="B32" s="126">
        <v>375000</v>
      </c>
      <c r="C32" s="114" t="s">
        <v>78</v>
      </c>
      <c r="D32" s="95"/>
      <c r="E32" s="162"/>
      <c r="F32" s="136"/>
      <c r="G32" s="137"/>
    </row>
    <row r="33" spans="1:7" ht="13.5" thickBot="1">
      <c r="A33" s="146">
        <f>B29+B30+B31+B32+B33</f>
        <v>917000</v>
      </c>
      <c r="B33" s="97">
        <v>140000</v>
      </c>
      <c r="C33" s="114" t="s">
        <v>82</v>
      </c>
      <c r="D33" s="124"/>
      <c r="E33" s="160">
        <f>E15-F15</f>
        <v>18736.97999999998</v>
      </c>
      <c r="F33" s="138">
        <v>300000</v>
      </c>
      <c r="G33" s="139">
        <f>E33+F33</f>
        <v>318736.98</v>
      </c>
    </row>
    <row r="34" spans="1:7" ht="13.5" thickTop="1">
      <c r="A34" s="100" t="s">
        <v>44</v>
      </c>
      <c r="B34" s="125">
        <v>240000</v>
      </c>
      <c r="C34" s="206" t="s">
        <v>79</v>
      </c>
      <c r="D34" s="207"/>
      <c r="E34" s="158"/>
      <c r="F34" s="136"/>
      <c r="G34" s="137"/>
    </row>
    <row r="35" spans="1:7" ht="12.75">
      <c r="A35" s="101"/>
      <c r="B35" s="127">
        <v>7500</v>
      </c>
      <c r="C35" s="208" t="s">
        <v>80</v>
      </c>
      <c r="D35" s="209"/>
      <c r="E35" s="159"/>
      <c r="F35" s="136"/>
      <c r="G35" s="137"/>
    </row>
    <row r="36" spans="1:7" ht="12.75">
      <c r="A36" s="146" t="s">
        <v>85</v>
      </c>
      <c r="B36" s="127">
        <v>75000</v>
      </c>
      <c r="C36" s="208" t="s">
        <v>88</v>
      </c>
      <c r="D36" s="209"/>
      <c r="E36" s="159"/>
      <c r="F36" s="136"/>
      <c r="G36" s="137"/>
    </row>
    <row r="37" spans="1:7" ht="12.75" customHeight="1" thickBot="1">
      <c r="A37" s="172">
        <f>B34+B35+B36+B37</f>
        <v>342500</v>
      </c>
      <c r="B37" s="129">
        <v>20000</v>
      </c>
      <c r="C37" s="210" t="s">
        <v>81</v>
      </c>
      <c r="D37" s="211"/>
      <c r="E37" s="163">
        <f>E16-F16</f>
        <v>270644.80000000005</v>
      </c>
      <c r="F37" s="138">
        <v>440000</v>
      </c>
      <c r="G37" s="139">
        <f>E37+F37</f>
        <v>710644.8</v>
      </c>
    </row>
    <row r="38" spans="1:7" ht="16.5" customHeight="1" thickBot="1" thickTop="1">
      <c r="A38" s="143" t="s">
        <v>98</v>
      </c>
      <c r="B38" s="173">
        <f>SUM(B23:B37)</f>
        <v>2365921</v>
      </c>
      <c r="C38" s="174"/>
      <c r="D38" s="175"/>
      <c r="E38" s="176">
        <f>E23+E28+E33+E37</f>
        <v>890257.16</v>
      </c>
      <c r="F38" s="177">
        <f>F23+F28+F33+F37</f>
        <v>1105000</v>
      </c>
      <c r="G38" s="178">
        <f>G23+G28+G33+G37</f>
        <v>1995257.16</v>
      </c>
    </row>
    <row r="39" ht="16.5" customHeight="1" thickBot="1" thickTop="1"/>
    <row r="40" spans="1:5" ht="24" thickBot="1" thickTop="1">
      <c r="A40" s="216" t="s">
        <v>86</v>
      </c>
      <c r="B40" s="217"/>
      <c r="C40" s="217"/>
      <c r="D40" s="218"/>
      <c r="E40" s="147" t="s">
        <v>87</v>
      </c>
    </row>
    <row r="41" spans="1:5" ht="14.25" thickBot="1" thickTop="1">
      <c r="A41" s="151" t="s">
        <v>37</v>
      </c>
      <c r="B41" s="140">
        <v>350000</v>
      </c>
      <c r="C41" s="212" t="s">
        <v>67</v>
      </c>
      <c r="D41" s="213"/>
      <c r="E41" s="148">
        <f>G23-G13</f>
        <v>161145.74</v>
      </c>
    </row>
    <row r="42" spans="1:5" ht="13.5" thickTop="1">
      <c r="A42" s="145" t="s">
        <v>55</v>
      </c>
      <c r="B42" s="153">
        <v>130000</v>
      </c>
      <c r="C42" s="214" t="s">
        <v>90</v>
      </c>
      <c r="D42" s="215"/>
      <c r="E42" s="164"/>
    </row>
    <row r="43" spans="1:5" ht="12.75">
      <c r="A43" s="101" t="s">
        <v>85</v>
      </c>
      <c r="B43" s="154">
        <v>130000</v>
      </c>
      <c r="C43" s="214" t="s">
        <v>91</v>
      </c>
      <c r="D43" s="215"/>
      <c r="E43" s="165"/>
    </row>
    <row r="44" spans="1:7" ht="13.5" thickBot="1">
      <c r="A44" s="109">
        <f>SUM(B42:B44)</f>
        <v>354729.64</v>
      </c>
      <c r="B44" s="155">
        <v>94729.64</v>
      </c>
      <c r="C44" s="156" t="s">
        <v>92</v>
      </c>
      <c r="D44" s="157"/>
      <c r="E44" s="166">
        <f>G28-G14</f>
        <v>100000</v>
      </c>
      <c r="G44" s="152"/>
    </row>
    <row r="45" spans="1:5" ht="13.5" thickTop="1">
      <c r="A45" s="141" t="s">
        <v>74</v>
      </c>
      <c r="B45" s="128">
        <v>126000</v>
      </c>
      <c r="C45" s="116" t="s">
        <v>75</v>
      </c>
      <c r="D45" s="108"/>
      <c r="E45" s="167"/>
    </row>
    <row r="46" spans="1:5" ht="12.75">
      <c r="A46" s="109" t="s">
        <v>85</v>
      </c>
      <c r="B46" s="126">
        <v>70000</v>
      </c>
      <c r="C46" s="115" t="s">
        <v>76</v>
      </c>
      <c r="D46" s="96"/>
      <c r="E46" s="168"/>
    </row>
    <row r="47" spans="1:5" ht="13.5" thickBot="1">
      <c r="A47" s="109">
        <f>B45+B46+B47</f>
        <v>276000</v>
      </c>
      <c r="B47" s="129">
        <v>80000</v>
      </c>
      <c r="C47" s="115" t="s">
        <v>77</v>
      </c>
      <c r="D47" s="96"/>
      <c r="E47" s="166">
        <f>G33-G15</f>
        <v>42736.97999999998</v>
      </c>
    </row>
    <row r="48" spans="1:5" ht="13.5" thickTop="1">
      <c r="A48" s="142" t="s">
        <v>44</v>
      </c>
      <c r="B48" s="125">
        <v>240000</v>
      </c>
      <c r="C48" s="206" t="s">
        <v>79</v>
      </c>
      <c r="D48" s="207"/>
      <c r="E48" s="164"/>
    </row>
    <row r="49" spans="1:5" ht="12.75">
      <c r="A49" s="101"/>
      <c r="B49" s="127">
        <v>7500</v>
      </c>
      <c r="C49" s="208" t="s">
        <v>80</v>
      </c>
      <c r="D49" s="209"/>
      <c r="E49" s="165"/>
    </row>
    <row r="50" spans="1:5" ht="12.75">
      <c r="A50" s="109" t="s">
        <v>85</v>
      </c>
      <c r="B50" s="127">
        <v>75000</v>
      </c>
      <c r="C50" s="208" t="s">
        <v>88</v>
      </c>
      <c r="D50" s="209"/>
      <c r="E50" s="165"/>
    </row>
    <row r="51" spans="1:5" ht="13.5" thickBot="1">
      <c r="A51" s="122">
        <f>B48+B49+B50+B51</f>
        <v>342500</v>
      </c>
      <c r="B51" s="129">
        <v>20000</v>
      </c>
      <c r="C51" s="210" t="s">
        <v>81</v>
      </c>
      <c r="D51" s="211"/>
      <c r="E51" s="169">
        <f>G37-A51</f>
        <v>368144.80000000005</v>
      </c>
    </row>
    <row r="52" spans="1:5" ht="14.25" thickBot="1" thickTop="1">
      <c r="A52" s="143" t="s">
        <v>98</v>
      </c>
      <c r="B52" s="173">
        <f>SUM(B41:B51)</f>
        <v>1323229.6400000001</v>
      </c>
      <c r="C52" s="174"/>
      <c r="D52" s="175"/>
      <c r="E52" s="179">
        <f>E41+E44+E47+E51</f>
        <v>672027.52</v>
      </c>
    </row>
    <row r="53" ht="13.5" thickTop="1"/>
    <row r="54" ht="12.75">
      <c r="A54" s="76"/>
    </row>
    <row r="55" ht="12.75">
      <c r="A55" s="76"/>
    </row>
    <row r="56" ht="12.75">
      <c r="A56" s="57" t="s">
        <v>89</v>
      </c>
    </row>
    <row r="57" ht="26.25" customHeight="1">
      <c r="A57" s="58" t="s">
        <v>66</v>
      </c>
    </row>
    <row r="58" ht="26.25" customHeight="1"/>
    <row r="59" spans="1:4" ht="12.75">
      <c r="A59" s="76" t="s">
        <v>29</v>
      </c>
      <c r="D59" s="170" t="s">
        <v>95</v>
      </c>
    </row>
    <row r="60" spans="4:7" ht="12.75">
      <c r="D60" s="123" t="s">
        <v>96</v>
      </c>
      <c r="G60" s="76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8" ht="12.75">
      <c r="A71" s="3"/>
      <c r="B71" s="3"/>
      <c r="H71" s="3"/>
    </row>
    <row r="72" spans="1:8" ht="12.75">
      <c r="A72" s="3"/>
      <c r="B72" s="3"/>
      <c r="C72" s="3"/>
      <c r="D72" s="3"/>
      <c r="E72" s="3"/>
      <c r="H72" s="3"/>
    </row>
    <row r="73" spans="3:8" ht="12.75">
      <c r="C73" s="3"/>
      <c r="D73" s="3"/>
      <c r="E73" s="3"/>
      <c r="F73" s="3"/>
      <c r="G73" s="3"/>
      <c r="H73" s="3"/>
    </row>
    <row r="74" spans="3:8" ht="12.75">
      <c r="C74" s="3"/>
      <c r="D74" s="3"/>
      <c r="E74" s="3"/>
      <c r="F74" s="3"/>
      <c r="G74" s="3"/>
      <c r="H74" s="3"/>
    </row>
    <row r="75" spans="3:8" ht="12.75">
      <c r="C75" s="3"/>
      <c r="D75" s="3"/>
      <c r="E75" s="3"/>
      <c r="F75" s="3"/>
      <c r="G75" s="3"/>
      <c r="H75" s="3"/>
    </row>
    <row r="76" spans="3:7" ht="12.75">
      <c r="C76" s="3"/>
      <c r="D76" s="3"/>
      <c r="E76" s="3"/>
      <c r="F76" s="3"/>
      <c r="G76" s="3"/>
    </row>
    <row r="77" spans="6:7" ht="12.75">
      <c r="F77" s="3"/>
      <c r="G77" s="3"/>
    </row>
  </sheetData>
  <sheetProtection/>
  <mergeCells count="26">
    <mergeCell ref="C27:D27"/>
    <mergeCell ref="C28:D28"/>
    <mergeCell ref="A3:H3"/>
    <mergeCell ref="A4:H4"/>
    <mergeCell ref="F10:F11"/>
    <mergeCell ref="H10:H11"/>
    <mergeCell ref="A10:A11"/>
    <mergeCell ref="B10:E10"/>
    <mergeCell ref="G10:G11"/>
    <mergeCell ref="C34:D34"/>
    <mergeCell ref="C35:D35"/>
    <mergeCell ref="C36:D36"/>
    <mergeCell ref="C37:D37"/>
    <mergeCell ref="A22:D22"/>
    <mergeCell ref="A40:D40"/>
    <mergeCell ref="C24:D24"/>
    <mergeCell ref="C23:D23"/>
    <mergeCell ref="C25:D25"/>
    <mergeCell ref="C26:D26"/>
    <mergeCell ref="C48:D48"/>
    <mergeCell ref="C49:D49"/>
    <mergeCell ref="C50:D50"/>
    <mergeCell ref="C51:D51"/>
    <mergeCell ref="C41:D41"/>
    <mergeCell ref="C43:D43"/>
    <mergeCell ref="C42:D42"/>
  </mergeCells>
  <printOptions/>
  <pageMargins left="0" right="0" top="0.6692913385826772" bottom="0.2755905511811024" header="0.31496062992125984" footer="0.1968503937007874"/>
  <pageSetup fitToHeight="1" fitToWidth="1" horizontalDpi="600" verticalDpi="600" orientation="portrait" paperSize="9" scale="79" r:id="rId1"/>
  <headerFooter alignWithMargins="0">
    <oddHeader>&amp;C
&amp;R&amp;8&amp;D
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2017-07-19T06:48:24Z</cp:lastPrinted>
  <dcterms:created xsi:type="dcterms:W3CDTF">2001-10-29T09:16:17Z</dcterms:created>
  <dcterms:modified xsi:type="dcterms:W3CDTF">2018-01-03T13:19:47Z</dcterms:modified>
  <cp:category/>
  <cp:version/>
  <cp:contentType/>
  <cp:contentStatus/>
</cp:coreProperties>
</file>