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onika Havránková\Documents\Rozbory\2024 Rozbory\Rozbor 4Q_2024\"/>
    </mc:Choice>
  </mc:AlternateContent>
  <xr:revisionPtr revIDLastSave="0" documentId="8_{3AA1704D-2CC1-497F-BDE7-CE4AA5709F93}" xr6:coauthVersionLast="47" xr6:coauthVersionMax="47" xr10:uidLastSave="{00000000-0000-0000-0000-000000000000}"/>
  <bookViews>
    <workbookView xWindow="0" yWindow="0" windowWidth="14400" windowHeight="15600" activeTab="1" xr2:uid="{00000000-000D-0000-FFFF-FFFF00000000}"/>
  </bookViews>
  <sheets>
    <sheet name="podrobne" sheetId="1" r:id="rId1"/>
    <sheet name="plnění" sheetId="3" r:id="rId2"/>
  </sheets>
  <definedNames>
    <definedName name="_xlnm.Print_Titles" localSheetId="0">podrobne!$6:$7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  <c r="C35" i="3"/>
  <c r="E35" i="3"/>
  <c r="F80" i="1" l="1"/>
  <c r="E24" i="1" l="1"/>
  <c r="E26" i="1"/>
  <c r="E28" i="1"/>
  <c r="E78" i="1"/>
  <c r="E79" i="1" s="1"/>
  <c r="E99" i="1"/>
  <c r="E100" i="1" s="1"/>
  <c r="E95" i="1"/>
  <c r="E96" i="1" s="1"/>
  <c r="C37" i="3"/>
  <c r="C38" i="3"/>
  <c r="B38" i="3"/>
  <c r="B37" i="3"/>
  <c r="C13" i="3"/>
  <c r="B13" i="3"/>
  <c r="E17" i="1"/>
  <c r="E21" i="1"/>
  <c r="E44" i="1"/>
  <c r="E50" i="1"/>
  <c r="E53" i="1"/>
  <c r="E55" i="1"/>
  <c r="E61" i="1"/>
  <c r="E64" i="1"/>
  <c r="E65" i="1" s="1"/>
  <c r="E70" i="1"/>
  <c r="E75" i="1"/>
  <c r="F75" i="1"/>
  <c r="G73" i="1"/>
  <c r="G74" i="1"/>
  <c r="D75" i="1"/>
  <c r="D76" i="1" s="1"/>
  <c r="G77" i="1"/>
  <c r="F78" i="1"/>
  <c r="F79" i="1" s="1"/>
  <c r="G81" i="1"/>
  <c r="G82" i="1"/>
  <c r="G83" i="1"/>
  <c r="G84" i="1"/>
  <c r="G85" i="1"/>
  <c r="D86" i="1"/>
  <c r="D87" i="1" s="1"/>
  <c r="E86" i="1"/>
  <c r="E87" i="1" s="1"/>
  <c r="F86" i="1"/>
  <c r="F87" i="1" s="1"/>
  <c r="F89" i="1"/>
  <c r="F92" i="1" s="1"/>
  <c r="G93" i="1"/>
  <c r="B26" i="3"/>
  <c r="C26" i="3"/>
  <c r="B27" i="3"/>
  <c r="C27" i="3"/>
  <c r="B28" i="3"/>
  <c r="C28" i="3"/>
  <c r="B29" i="3"/>
  <c r="C29" i="3"/>
  <c r="B30" i="3"/>
  <c r="C30" i="3"/>
  <c r="B31" i="3"/>
  <c r="C31" i="3"/>
  <c r="D31" i="3" s="1"/>
  <c r="E22" i="1" l="1"/>
  <c r="B11" i="3" s="1"/>
  <c r="E45" i="1"/>
  <c r="G78" i="1"/>
  <c r="G79" i="1"/>
  <c r="G87" i="1"/>
  <c r="E62" i="1"/>
  <c r="B25" i="3" s="1"/>
  <c r="E76" i="1"/>
  <c r="G75" i="1"/>
  <c r="D26" i="3"/>
  <c r="G86" i="1"/>
  <c r="D28" i="3"/>
  <c r="D30" i="3"/>
  <c r="D27" i="3"/>
  <c r="D29" i="3"/>
  <c r="F99" i="1"/>
  <c r="F100" i="1" s="1"/>
  <c r="F95" i="1"/>
  <c r="F70" i="1"/>
  <c r="F76" i="1" s="1"/>
  <c r="F64" i="1"/>
  <c r="F65" i="1" s="1"/>
  <c r="F55" i="1"/>
  <c r="F28" i="1"/>
  <c r="F26" i="1"/>
  <c r="F17" i="1"/>
  <c r="E101" i="1"/>
  <c r="G15" i="1"/>
  <c r="G16" i="1"/>
  <c r="D17" i="1"/>
  <c r="G18" i="1"/>
  <c r="G19" i="1"/>
  <c r="G20" i="1"/>
  <c r="D21" i="1"/>
  <c r="F21" i="1"/>
  <c r="G23" i="1"/>
  <c r="G76" i="1" l="1"/>
  <c r="E80" i="1"/>
  <c r="E102" i="1" s="1"/>
  <c r="F22" i="1"/>
  <c r="C11" i="3" s="1"/>
  <c r="D22" i="1"/>
  <c r="G22" i="1"/>
  <c r="G21" i="1"/>
  <c r="G17" i="1"/>
  <c r="B23" i="3" l="1"/>
  <c r="F44" i="1" l="1"/>
  <c r="C23" i="3" s="1"/>
  <c r="F53" i="1" l="1"/>
  <c r="F61" i="1"/>
  <c r="F24" i="1"/>
  <c r="F45" i="1" s="1"/>
  <c r="F96" i="1"/>
  <c r="F50" i="1"/>
  <c r="F101" i="1" l="1"/>
  <c r="F62" i="1"/>
  <c r="C25" i="3" s="1"/>
  <c r="D25" i="3" s="1"/>
  <c r="G80" i="1" l="1"/>
  <c r="C8" i="3"/>
  <c r="F102" i="1" l="1"/>
  <c r="C34" i="3"/>
  <c r="B34" i="3"/>
  <c r="B35" i="3" s="1"/>
  <c r="C33" i="3"/>
  <c r="B33" i="3"/>
  <c r="C32" i="3"/>
  <c r="B32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2" i="3"/>
  <c r="B12" i="3"/>
  <c r="B9" i="3"/>
  <c r="B8" i="3"/>
  <c r="C7" i="3"/>
  <c r="B7" i="3"/>
  <c r="D33" i="3" l="1"/>
  <c r="D11" i="3"/>
  <c r="D13" i="3"/>
  <c r="D15" i="3"/>
  <c r="D19" i="3"/>
  <c r="B6" i="3"/>
  <c r="D20" i="3"/>
  <c r="D22" i="3"/>
  <c r="D23" i="3"/>
  <c r="D35" i="3"/>
  <c r="D7" i="3"/>
  <c r="C10" i="3"/>
  <c r="D17" i="3"/>
  <c r="D32" i="3"/>
  <c r="B10" i="3"/>
  <c r="D12" i="3"/>
  <c r="D14" i="3"/>
  <c r="D21" i="3"/>
  <c r="D34" i="3"/>
  <c r="D8" i="3"/>
  <c r="D16" i="3"/>
  <c r="D18" i="3"/>
  <c r="C6" i="3"/>
  <c r="C36" i="3" l="1"/>
  <c r="C43" i="3" s="1"/>
  <c r="D10" i="3"/>
  <c r="B36" i="3"/>
  <c r="B43" i="3" s="1"/>
  <c r="D6" i="3"/>
  <c r="G8" i="1" l="1"/>
  <c r="D44" i="1" l="1"/>
  <c r="D28" i="1"/>
  <c r="D26" i="1"/>
  <c r="D24" i="1"/>
  <c r="G58" i="1"/>
  <c r="D55" i="1"/>
  <c r="D61" i="1"/>
  <c r="D50" i="1"/>
  <c r="D53" i="1"/>
  <c r="D64" i="1"/>
  <c r="D65" i="1" s="1"/>
  <c r="D45" i="1" l="1"/>
  <c r="D62" i="1"/>
  <c r="D80" i="1" s="1"/>
  <c r="D99" i="1" l="1"/>
  <c r="D100" i="1" s="1"/>
  <c r="D101" i="1" l="1"/>
  <c r="G29" i="1" l="1"/>
  <c r="G28" i="1"/>
  <c r="G27" i="1"/>
  <c r="G101" i="1" l="1"/>
  <c r="G100" i="1"/>
  <c r="G99" i="1"/>
  <c r="G98" i="1"/>
  <c r="G97" i="1"/>
  <c r="G96" i="1"/>
  <c r="G95" i="1"/>
  <c r="G94" i="1"/>
  <c r="G70" i="1"/>
  <c r="G69" i="1"/>
  <c r="G65" i="1"/>
  <c r="G64" i="1"/>
  <c r="G63" i="1"/>
  <c r="G62" i="1"/>
  <c r="G61" i="1"/>
  <c r="G60" i="1"/>
  <c r="G59" i="1"/>
  <c r="G57" i="1"/>
  <c r="G56" i="1"/>
  <c r="G55" i="1"/>
  <c r="G54" i="1"/>
  <c r="G53" i="1"/>
  <c r="G52" i="1"/>
  <c r="G51" i="1"/>
  <c r="G50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6" i="1"/>
  <c r="G25" i="1"/>
  <c r="G24" i="1"/>
  <c r="G14" i="1"/>
  <c r="G13" i="1"/>
  <c r="G12" i="1"/>
  <c r="G11" i="1"/>
  <c r="G10" i="1"/>
  <c r="G9" i="1"/>
  <c r="G47" i="1" l="1"/>
  <c r="G48" i="1"/>
</calcChain>
</file>

<file path=xl/sharedStrings.xml><?xml version="1.0" encoding="utf-8"?>
<sst xmlns="http://schemas.openxmlformats.org/spreadsheetml/2006/main" count="312" uniqueCount="209">
  <si>
    <t>(v Kč)</t>
  </si>
  <si>
    <t>SU</t>
  </si>
  <si>
    <t>AU</t>
  </si>
  <si>
    <t>Text</t>
  </si>
  <si>
    <t>Rozpočet schválený</t>
  </si>
  <si>
    <t>Skutečnost</t>
  </si>
  <si>
    <t>1</t>
  </si>
  <si>
    <t>3</t>
  </si>
  <si>
    <t>501</t>
  </si>
  <si>
    <t>0301</t>
  </si>
  <si>
    <t>léky</t>
  </si>
  <si>
    <t>0302</t>
  </si>
  <si>
    <t>SZM</t>
  </si>
  <si>
    <t>0303</t>
  </si>
  <si>
    <t>jednorázové pleny</t>
  </si>
  <si>
    <t>0311</t>
  </si>
  <si>
    <t>noviny, tisk</t>
  </si>
  <si>
    <t>0320</t>
  </si>
  <si>
    <t>strava pacienti</t>
  </si>
  <si>
    <t>0330</t>
  </si>
  <si>
    <t>DKP 0,- až 3.000,-</t>
  </si>
  <si>
    <t>0341</t>
  </si>
  <si>
    <t>prádlo pro pacienty</t>
  </si>
  <si>
    <t>0350</t>
  </si>
  <si>
    <t>pohonné hmoty</t>
  </si>
  <si>
    <t>0360</t>
  </si>
  <si>
    <t>všeobecný materiál</t>
  </si>
  <si>
    <t>Spotřeba materiálu</t>
  </si>
  <si>
    <t>502</t>
  </si>
  <si>
    <t>elektrická energie</t>
  </si>
  <si>
    <t>0310</t>
  </si>
  <si>
    <t>plyn</t>
  </si>
  <si>
    <t>voda</t>
  </si>
  <si>
    <t>Spotřeba energie</t>
  </si>
  <si>
    <t>50</t>
  </si>
  <si>
    <t>511</t>
  </si>
  <si>
    <t>0500</t>
  </si>
  <si>
    <t>běžné opravy a údržba</t>
  </si>
  <si>
    <t>Opravy a udržování</t>
  </si>
  <si>
    <t>512</t>
  </si>
  <si>
    <t>0300</t>
  </si>
  <si>
    <t>cestovné</t>
  </si>
  <si>
    <t>Cestovné</t>
  </si>
  <si>
    <t>513</t>
  </si>
  <si>
    <t>reprezentace ředitelka</t>
  </si>
  <si>
    <t>Náklady na reprezentaci</t>
  </si>
  <si>
    <t>518</t>
  </si>
  <si>
    <t>0340</t>
  </si>
  <si>
    <t>praní prádla</t>
  </si>
  <si>
    <t>úklid budovy</t>
  </si>
  <si>
    <t>technická správa budovy</t>
  </si>
  <si>
    <t>0370</t>
  </si>
  <si>
    <t>poštovné a ceniny</t>
  </si>
  <si>
    <t>0380</t>
  </si>
  <si>
    <t>0390</t>
  </si>
  <si>
    <t>telefony a internet</t>
  </si>
  <si>
    <t>0400</t>
  </si>
  <si>
    <t>mzdová agenda</t>
  </si>
  <si>
    <t>0410</t>
  </si>
  <si>
    <t>strava zaměstnanci</t>
  </si>
  <si>
    <t>0420</t>
  </si>
  <si>
    <t>služby PC</t>
  </si>
  <si>
    <t>0430</t>
  </si>
  <si>
    <t>elektroslužby</t>
  </si>
  <si>
    <t>0440</t>
  </si>
  <si>
    <t>kontroly a revize zdravotních přístrojů</t>
  </si>
  <si>
    <t>0450</t>
  </si>
  <si>
    <t>kontroly a revize ostatní</t>
  </si>
  <si>
    <t>0460</t>
  </si>
  <si>
    <t>odvoz tuhých a toxických odpadů</t>
  </si>
  <si>
    <t>0470</t>
  </si>
  <si>
    <t>ostatní služby</t>
  </si>
  <si>
    <t>0480</t>
  </si>
  <si>
    <t>bankovní služby</t>
  </si>
  <si>
    <t>Ostatní služby</t>
  </si>
  <si>
    <t>51</t>
  </si>
  <si>
    <t>521</t>
  </si>
  <si>
    <t>hrubé mzdy zaměstnanců</t>
  </si>
  <si>
    <t>ostatní osobní náklady</t>
  </si>
  <si>
    <t>DPN</t>
  </si>
  <si>
    <t>Mzdové náklady</t>
  </si>
  <si>
    <t>524</t>
  </si>
  <si>
    <t>povinné pojištění organizace na SP</t>
  </si>
  <si>
    <t>povinné pojištění organizace na ZP</t>
  </si>
  <si>
    <t>Zákonné sociální pojištění</t>
  </si>
  <si>
    <t>525</t>
  </si>
  <si>
    <t>Česká Kooperativa</t>
  </si>
  <si>
    <t>Jiné sociální pojištění</t>
  </si>
  <si>
    <t>527</t>
  </si>
  <si>
    <t>JP FKSP</t>
  </si>
  <si>
    <t>lékařské prohlídky</t>
  </si>
  <si>
    <t>školení a vzdělávání zaměstnanců</t>
  </si>
  <si>
    <t>Zákonné sociální náklady</t>
  </si>
  <si>
    <t>52</t>
  </si>
  <si>
    <t>551</t>
  </si>
  <si>
    <t>odpisy DHM</t>
  </si>
  <si>
    <t>Odpisy dlouhodobého majetku</t>
  </si>
  <si>
    <t>558</t>
  </si>
  <si>
    <t>DKP 3.000,- až 40.000,- Kč</t>
  </si>
  <si>
    <t>Náklady z drobného dlouhodobého majetku</t>
  </si>
  <si>
    <t>55</t>
  </si>
  <si>
    <t>Náklady celkem</t>
  </si>
  <si>
    <t>602</t>
  </si>
  <si>
    <t>platby od klientů na sociálních lůžkách</t>
  </si>
  <si>
    <t>přiznané dávky klientů na SL</t>
  </si>
  <si>
    <t>0600</t>
  </si>
  <si>
    <t>tržby od ZP za LDN</t>
  </si>
  <si>
    <t>0610</t>
  </si>
  <si>
    <t>tržby od ZP za sociální lůžka</t>
  </si>
  <si>
    <t>0620</t>
  </si>
  <si>
    <t>ostatní</t>
  </si>
  <si>
    <t>Výnosy z prodeje služeb</t>
  </si>
  <si>
    <t>60</t>
  </si>
  <si>
    <t>648</t>
  </si>
  <si>
    <t>Čerpání fondů</t>
  </si>
  <si>
    <t>64</t>
  </si>
  <si>
    <t>662</t>
  </si>
  <si>
    <t>úroky z účtů</t>
  </si>
  <si>
    <t>Úroky</t>
  </si>
  <si>
    <t>66</t>
  </si>
  <si>
    <t>672</t>
  </si>
  <si>
    <t>dotace zřizovatele</t>
  </si>
  <si>
    <t>dotace SL</t>
  </si>
  <si>
    <t>Výnosy vybran.místních vládních institucí z transf</t>
  </si>
  <si>
    <t>67</t>
  </si>
  <si>
    <t>Výnosy celkem</t>
  </si>
  <si>
    <t>Hospodářský výsledek</t>
  </si>
  <si>
    <t xml:space="preserve">(v tis. Kč) </t>
  </si>
  <si>
    <t>z toho: tržby od zdrav. poj. za ZL, SL</t>
  </si>
  <si>
    <t xml:space="preserve">           úroky,fondy,ost.výnosy a dotace </t>
  </si>
  <si>
    <t xml:space="preserve">                v tom:  FR, FRIM LDN</t>
  </si>
  <si>
    <t>Spotřebované nákupy</t>
  </si>
  <si>
    <t>z toho:spotřební materiál</t>
  </si>
  <si>
    <t xml:space="preserve">          strava pacienti</t>
  </si>
  <si>
    <t xml:space="preserve">          spotřeba energie</t>
  </si>
  <si>
    <t>Služby</t>
  </si>
  <si>
    <t>z toho: výkony spojů</t>
  </si>
  <si>
    <t xml:space="preserve">           praní prádla</t>
  </si>
  <si>
    <t xml:space="preserve">           úklid</t>
  </si>
  <si>
    <t xml:space="preserve">           opravy a udržování</t>
  </si>
  <si>
    <t xml:space="preserve">           cestovné</t>
  </si>
  <si>
    <t xml:space="preserve">           ostatní služby</t>
  </si>
  <si>
    <t>Osobní náklady</t>
  </si>
  <si>
    <t>z toho: platy zaměstnanců</t>
  </si>
  <si>
    <t xml:space="preserve">           ostatní osobní náklady</t>
  </si>
  <si>
    <t xml:space="preserve">           zákonné sociální pojištění</t>
  </si>
  <si>
    <t xml:space="preserve">           zákonné zdravotní pojištění</t>
  </si>
  <si>
    <t xml:space="preserve">           zákonné sociální náklady</t>
  </si>
  <si>
    <t xml:space="preserve">Daně a poplatky </t>
  </si>
  <si>
    <t>Odpisy</t>
  </si>
  <si>
    <t xml:space="preserve">           ostatní</t>
  </si>
  <si>
    <t>Výsledek po promítnutí příspěvku</t>
  </si>
  <si>
    <t>Použití FI LDN (údržba,invest.)</t>
  </si>
  <si>
    <t>IČO: 45243956</t>
  </si>
  <si>
    <t>Název: Léčebna dlouhodobě nemocných v Praze 6</t>
  </si>
  <si>
    <t>skutečnost</t>
  </si>
  <si>
    <t>index</t>
  </si>
  <si>
    <t>plnění v %</t>
  </si>
  <si>
    <t>OOPP zaměstnanci</t>
  </si>
  <si>
    <t>591</t>
  </si>
  <si>
    <t>daně z příjmů hl.čin.</t>
  </si>
  <si>
    <t>Daň z příjmů</t>
  </si>
  <si>
    <t>59</t>
  </si>
  <si>
    <t>649</t>
  </si>
  <si>
    <t>bezúplatně přijaté zásoby, DDHM,...</t>
  </si>
  <si>
    <t>Ostatní výnosy z činnosti</t>
  </si>
  <si>
    <t>poradenství</t>
  </si>
  <si>
    <t>538</t>
  </si>
  <si>
    <t>poplatky TV</t>
  </si>
  <si>
    <t>Jiné daně a poplatky</t>
  </si>
  <si>
    <t>53</t>
  </si>
  <si>
    <t>sl3 / sl2</t>
  </si>
  <si>
    <t>DPN z OON</t>
  </si>
  <si>
    <t xml:space="preserve"> </t>
  </si>
  <si>
    <t>Rozpočet po úpravách</t>
  </si>
  <si>
    <t>agregované výkony</t>
  </si>
  <si>
    <t>542</t>
  </si>
  <si>
    <t>Jiné pokuty a penále</t>
  </si>
  <si>
    <t>54</t>
  </si>
  <si>
    <t xml:space="preserve">    </t>
  </si>
  <si>
    <t>rozpočet</t>
  </si>
  <si>
    <t xml:space="preserve">           léky, SZM, pleny</t>
  </si>
  <si>
    <t>Investiční příspěvek ÚMČ</t>
  </si>
  <si>
    <t>Náklady z vyřazených pohledávek</t>
  </si>
  <si>
    <t>557</t>
  </si>
  <si>
    <t>náklady z vyřazených pohledávek</t>
  </si>
  <si>
    <t>úroky z termín. Vkladů</t>
  </si>
  <si>
    <t>% čerpání</t>
  </si>
  <si>
    <t>Ponechání části invest. dotace z roku 2022</t>
  </si>
  <si>
    <t>Invesiční příspěvek 2023 UMČ</t>
  </si>
  <si>
    <t>Vypracovala Ing. Monika Havránková</t>
  </si>
  <si>
    <t>-</t>
  </si>
  <si>
    <t xml:space="preserve">           DPN hrazená LDN</t>
  </si>
  <si>
    <t xml:space="preserve">           jiné sociální pojištění</t>
  </si>
  <si>
    <t>z toho: použití FI (údržba,invest.)</t>
  </si>
  <si>
    <t>schvál.úpr.</t>
  </si>
  <si>
    <t>Schvál./Použitý neinvest. příspěvek ÚMČ P-6</t>
  </si>
  <si>
    <t>Schvál./Použitý neinvest. příspěvek SL (MHMP)</t>
  </si>
  <si>
    <r>
      <t xml:space="preserve">         </t>
    </r>
    <r>
      <rPr>
        <i/>
        <sz val="10"/>
        <rFont val="Arial CE"/>
        <charset val="238"/>
      </rPr>
      <t xml:space="preserve">  rekonstrukce HM</t>
    </r>
  </si>
  <si>
    <t>drobný nehmot. majetek</t>
  </si>
  <si>
    <t xml:space="preserve">          drobný majetek celkem</t>
  </si>
  <si>
    <t>ROZBOR NÁKLADŮ A VÝNOSŮ pro účely finančního plánu LDN k 31.12.2024</t>
  </si>
  <si>
    <t>Plnění finančního plánu LDN Praha 6 k 31.12.2024</t>
  </si>
  <si>
    <t>k 31.12.2024</t>
  </si>
  <si>
    <t>k 31.12.2023</t>
  </si>
  <si>
    <t>0412</t>
  </si>
  <si>
    <t>nákup majetku z FKSP</t>
  </si>
  <si>
    <t>Praha, dne  29.1.2025</t>
  </si>
  <si>
    <t>Převod z neinvest. příspěvku na investiční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</si>
</sst>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;[Red]#,##0.00\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name val="Arial CE"/>
      <charset val="238"/>
    </font>
    <font>
      <sz val="9"/>
      <color rgb="FF000000"/>
      <name val="Arial"/>
      <family val="2"/>
      <charset val="238"/>
    </font>
    <font>
      <b/>
      <i/>
      <u/>
      <sz val="15"/>
      <name val="Arial CE"/>
      <charset val="238"/>
    </font>
    <font>
      <b/>
      <i/>
      <sz val="10"/>
      <color theme="1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i/>
      <sz val="9"/>
      <name val="Arial"/>
      <family val="2"/>
    </font>
    <font>
      <b/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 CE"/>
      <family val="2"/>
      <charset val="238"/>
    </font>
    <font>
      <b/>
      <i/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.5"/>
      <name val="Arial"/>
      <family val="2"/>
    </font>
    <font>
      <sz val="12.5"/>
      <name val="Arial"/>
      <family val="2"/>
    </font>
    <font>
      <sz val="12.5"/>
      <color theme="1"/>
      <name val="Calibri"/>
      <family val="2"/>
      <scheme val="minor"/>
    </font>
    <font>
      <sz val="9"/>
      <name val="Arial CE"/>
      <charset val="238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.9499999999999993"/>
      <name val="Arial"/>
      <family val="2"/>
    </font>
    <font>
      <b/>
      <sz val="8.94999999999999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4D4D4"/>
      </patternFill>
    </fill>
    <fill>
      <patternFill patternType="solid">
        <fgColor rgb="FFC4C4C4"/>
      </patternFill>
    </fill>
    <fill>
      <patternFill patternType="solid">
        <fgColor rgb="FFE4E4E4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4" xfId="0" applyBorder="1"/>
    <xf numFmtId="0" fontId="5" fillId="0" borderId="8" xfId="0" applyFont="1" applyBorder="1"/>
    <xf numFmtId="0" fontId="4" fillId="0" borderId="8" xfId="0" applyFont="1" applyBorder="1"/>
    <xf numFmtId="3" fontId="0" fillId="0" borderId="0" xfId="0" applyNumberFormat="1"/>
    <xf numFmtId="0" fontId="5" fillId="0" borderId="9" xfId="0" applyFont="1" applyBorder="1"/>
    <xf numFmtId="4" fontId="0" fillId="0" borderId="0" xfId="0" applyNumberFormat="1"/>
    <xf numFmtId="4" fontId="5" fillId="0" borderId="7" xfId="0" applyNumberFormat="1" applyFont="1" applyBorder="1"/>
    <xf numFmtId="4" fontId="4" fillId="0" borderId="7" xfId="0" applyNumberFormat="1" applyFont="1" applyBorder="1"/>
    <xf numFmtId="4" fontId="5" fillId="0" borderId="10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" fontId="7" fillId="0" borderId="7" xfId="0" applyNumberFormat="1" applyFont="1" applyBorder="1"/>
    <xf numFmtId="4" fontId="6" fillId="0" borderId="7" xfId="0" applyNumberFormat="1" applyFont="1" applyBorder="1"/>
    <xf numFmtId="4" fontId="5" fillId="0" borderId="5" xfId="0" applyNumberFormat="1" applyFont="1" applyBorder="1"/>
    <xf numFmtId="4" fontId="4" fillId="0" borderId="5" xfId="0" applyNumberFormat="1" applyFont="1" applyBorder="1"/>
    <xf numFmtId="0" fontId="8" fillId="0" borderId="0" xfId="0" applyFont="1"/>
    <xf numFmtId="0" fontId="9" fillId="0" borderId="4" xfId="0" applyFont="1" applyBorder="1"/>
    <xf numFmtId="0" fontId="4" fillId="0" borderId="6" xfId="0" applyFont="1" applyBorder="1"/>
    <xf numFmtId="4" fontId="4" fillId="0" borderId="13" xfId="0" applyNumberFormat="1" applyFont="1" applyBorder="1"/>
    <xf numFmtId="0" fontId="4" fillId="0" borderId="11" xfId="0" applyFont="1" applyBorder="1"/>
    <xf numFmtId="0" fontId="10" fillId="0" borderId="0" xfId="0" applyFont="1"/>
    <xf numFmtId="164" fontId="11" fillId="6" borderId="19" xfId="0" applyNumberFormat="1" applyFont="1" applyFill="1" applyBorder="1" applyAlignment="1">
      <alignment horizontal="right"/>
    </xf>
    <xf numFmtId="164" fontId="11" fillId="5" borderId="21" xfId="0" applyNumberFormat="1" applyFont="1" applyFill="1" applyBorder="1" applyAlignment="1">
      <alignment horizontal="right"/>
    </xf>
    <xf numFmtId="3" fontId="6" fillId="0" borderId="14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3" fontId="6" fillId="0" borderId="16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left" vertical="top"/>
    </xf>
    <xf numFmtId="4" fontId="15" fillId="0" borderId="0" xfId="0" applyNumberFormat="1" applyFont="1" applyAlignment="1">
      <alignment horizontal="left" vertical="top"/>
    </xf>
    <xf numFmtId="2" fontId="15" fillId="0" borderId="0" xfId="0" applyNumberFormat="1" applyFont="1" applyAlignment="1">
      <alignment horizontal="left" vertical="top"/>
    </xf>
    <xf numFmtId="0" fontId="16" fillId="0" borderId="0" xfId="0" applyFont="1"/>
    <xf numFmtId="2" fontId="17" fillId="0" borderId="2" xfId="0" applyNumberFormat="1" applyFont="1" applyBorder="1" applyAlignment="1">
      <alignment horizontal="left" vertical="top"/>
    </xf>
    <xf numFmtId="4" fontId="17" fillId="0" borderId="2" xfId="0" applyNumberFormat="1" applyFont="1" applyBorder="1" applyAlignment="1">
      <alignment horizontal="left" vertical="top"/>
    </xf>
    <xf numFmtId="2" fontId="18" fillId="0" borderId="2" xfId="0" applyNumberFormat="1" applyFont="1" applyBorder="1" applyAlignment="1">
      <alignment horizontal="left" vertical="top"/>
    </xf>
    <xf numFmtId="4" fontId="18" fillId="0" borderId="2" xfId="0" applyNumberFormat="1" applyFont="1" applyBorder="1" applyAlignment="1">
      <alignment horizontal="right" vertical="top"/>
    </xf>
    <xf numFmtId="2" fontId="18" fillId="0" borderId="2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left" vertical="top"/>
    </xf>
    <xf numFmtId="4" fontId="18" fillId="0" borderId="0" xfId="0" applyNumberFormat="1" applyFont="1" applyAlignment="1">
      <alignment horizontal="right" vertical="top"/>
    </xf>
    <xf numFmtId="49" fontId="18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2" fontId="14" fillId="0" borderId="3" xfId="0" applyNumberFormat="1" applyFont="1" applyBorder="1" applyAlignment="1">
      <alignment horizontal="left" vertical="top"/>
    </xf>
    <xf numFmtId="2" fontId="15" fillId="0" borderId="3" xfId="0" applyNumberFormat="1" applyFont="1" applyBorder="1" applyAlignment="1">
      <alignment horizontal="left" vertical="top"/>
    </xf>
    <xf numFmtId="4" fontId="14" fillId="0" borderId="3" xfId="0" applyNumberFormat="1" applyFont="1" applyBorder="1" applyAlignment="1">
      <alignment horizontal="right" vertical="top"/>
    </xf>
    <xf numFmtId="164" fontId="11" fillId="0" borderId="20" xfId="0" applyNumberFormat="1" applyFont="1" applyBorder="1" applyAlignment="1">
      <alignment horizontal="right" vertical="top"/>
    </xf>
    <xf numFmtId="10" fontId="14" fillId="0" borderId="3" xfId="0" applyNumberFormat="1" applyFont="1" applyBorder="1" applyAlignment="1">
      <alignment horizontal="right"/>
    </xf>
    <xf numFmtId="164" fontId="11" fillId="0" borderId="19" xfId="0" applyNumberFormat="1" applyFont="1" applyBorder="1" applyAlignment="1">
      <alignment horizontal="right" vertical="top"/>
    </xf>
    <xf numFmtId="2" fontId="15" fillId="2" borderId="3" xfId="0" applyNumberFormat="1" applyFont="1" applyFill="1" applyBorder="1" applyAlignment="1">
      <alignment horizontal="left" vertical="top"/>
    </xf>
    <xf numFmtId="2" fontId="14" fillId="2" borderId="3" xfId="0" applyNumberFormat="1" applyFont="1" applyFill="1" applyBorder="1" applyAlignment="1">
      <alignment horizontal="left" vertical="top"/>
    </xf>
    <xf numFmtId="164" fontId="11" fillId="5" borderId="19" xfId="0" applyNumberFormat="1" applyFont="1" applyFill="1" applyBorder="1" applyAlignment="1">
      <alignment horizontal="right" vertical="top"/>
    </xf>
    <xf numFmtId="10" fontId="14" fillId="2" borderId="3" xfId="0" applyNumberFormat="1" applyFont="1" applyFill="1" applyBorder="1" applyAlignment="1">
      <alignment horizontal="right"/>
    </xf>
    <xf numFmtId="164" fontId="11" fillId="6" borderId="19" xfId="0" applyNumberFormat="1" applyFont="1" applyFill="1" applyBorder="1" applyAlignment="1">
      <alignment horizontal="right" vertical="top"/>
    </xf>
    <xf numFmtId="2" fontId="15" fillId="3" borderId="1" xfId="0" applyNumberFormat="1" applyFont="1" applyFill="1" applyBorder="1" applyAlignment="1">
      <alignment horizontal="left" vertical="top"/>
    </xf>
    <xf numFmtId="2" fontId="14" fillId="3" borderId="1" xfId="0" applyNumberFormat="1" applyFont="1" applyFill="1" applyBorder="1" applyAlignment="1">
      <alignment horizontal="left" vertical="top"/>
    </xf>
    <xf numFmtId="164" fontId="11" fillId="5" borderId="22" xfId="0" applyNumberFormat="1" applyFont="1" applyFill="1" applyBorder="1" applyAlignment="1">
      <alignment horizontal="right" vertical="top"/>
    </xf>
    <xf numFmtId="10" fontId="14" fillId="3" borderId="1" xfId="0" applyNumberFormat="1" applyFont="1" applyFill="1" applyBorder="1" applyAlignment="1">
      <alignment horizontal="right"/>
    </xf>
    <xf numFmtId="49" fontId="11" fillId="0" borderId="23" xfId="0" applyNumberFormat="1" applyFont="1" applyBorder="1" applyAlignment="1">
      <alignment horizontal="left" vertical="top"/>
    </xf>
    <xf numFmtId="164" fontId="11" fillId="0" borderId="23" xfId="0" applyNumberFormat="1" applyFont="1" applyBorder="1" applyAlignment="1">
      <alignment horizontal="right" vertical="top"/>
    </xf>
    <xf numFmtId="49" fontId="19" fillId="9" borderId="19" xfId="0" applyNumberFormat="1" applyFont="1" applyFill="1" applyBorder="1" applyAlignment="1">
      <alignment horizontal="left" vertical="top"/>
    </xf>
    <xf numFmtId="49" fontId="11" fillId="9" borderId="19" xfId="0" applyNumberFormat="1" applyFont="1" applyFill="1" applyBorder="1" applyAlignment="1">
      <alignment horizontal="left" vertical="top"/>
    </xf>
    <xf numFmtId="164" fontId="11" fillId="9" borderId="19" xfId="0" applyNumberFormat="1" applyFont="1" applyFill="1" applyBorder="1" applyAlignment="1">
      <alignment horizontal="right" vertical="top"/>
    </xf>
    <xf numFmtId="10" fontId="14" fillId="9" borderId="3" xfId="0" applyNumberFormat="1" applyFont="1" applyFill="1" applyBorder="1" applyAlignment="1">
      <alignment horizontal="right"/>
    </xf>
    <xf numFmtId="49" fontId="11" fillId="0" borderId="19" xfId="0" applyNumberFormat="1" applyFont="1" applyBorder="1" applyAlignment="1">
      <alignment horizontal="left" vertical="top"/>
    </xf>
    <xf numFmtId="49" fontId="19" fillId="0" borderId="19" xfId="0" applyNumberFormat="1" applyFont="1" applyBorder="1" applyAlignment="1">
      <alignment horizontal="left" vertical="top"/>
    </xf>
    <xf numFmtId="49" fontId="19" fillId="4" borderId="19" xfId="0" applyNumberFormat="1" applyFont="1" applyFill="1" applyBorder="1" applyAlignment="1">
      <alignment horizontal="left" vertical="top"/>
    </xf>
    <xf numFmtId="49" fontId="11" fillId="4" borderId="19" xfId="0" applyNumberFormat="1" applyFont="1" applyFill="1" applyBorder="1" applyAlignment="1">
      <alignment horizontal="left" vertical="top"/>
    </xf>
    <xf numFmtId="164" fontId="11" fillId="4" borderId="19" xfId="0" applyNumberFormat="1" applyFont="1" applyFill="1" applyBorder="1" applyAlignment="1">
      <alignment horizontal="right" vertical="top"/>
    </xf>
    <xf numFmtId="10" fontId="14" fillId="8" borderId="3" xfId="0" applyNumberFormat="1" applyFont="1" applyFill="1" applyBorder="1" applyAlignment="1">
      <alignment horizontal="right"/>
    </xf>
    <xf numFmtId="49" fontId="19" fillId="6" borderId="19" xfId="0" applyNumberFormat="1" applyFont="1" applyFill="1" applyBorder="1" applyAlignment="1">
      <alignment horizontal="left" vertical="top"/>
    </xf>
    <xf numFmtId="49" fontId="11" fillId="6" borderId="19" xfId="0" applyNumberFormat="1" applyFont="1" applyFill="1" applyBorder="1" applyAlignment="1">
      <alignment horizontal="left" vertical="top"/>
    </xf>
    <xf numFmtId="49" fontId="19" fillId="5" borderId="21" xfId="0" applyNumberFormat="1" applyFont="1" applyFill="1" applyBorder="1" applyAlignment="1">
      <alignment horizontal="left" vertical="top"/>
    </xf>
    <xf numFmtId="49" fontId="11" fillId="5" borderId="21" xfId="0" applyNumberFormat="1" applyFont="1" applyFill="1" applyBorder="1" applyAlignment="1">
      <alignment horizontal="left" vertical="top"/>
    </xf>
    <xf numFmtId="164" fontId="11" fillId="5" borderId="21" xfId="0" applyNumberFormat="1" applyFont="1" applyFill="1" applyBorder="1" applyAlignment="1">
      <alignment horizontal="right" vertical="top"/>
    </xf>
    <xf numFmtId="10" fontId="14" fillId="3" borderId="26" xfId="0" applyNumberFormat="1" applyFont="1" applyFill="1" applyBorder="1" applyAlignment="1">
      <alignment horizontal="right"/>
    </xf>
    <xf numFmtId="164" fontId="14" fillId="0" borderId="0" xfId="0" applyNumberFormat="1" applyFont="1" applyAlignment="1">
      <alignment horizontal="right" vertical="top"/>
    </xf>
    <xf numFmtId="10" fontId="14" fillId="0" borderId="27" xfId="0" applyNumberFormat="1" applyFont="1" applyBorder="1" applyAlignment="1">
      <alignment horizontal="right"/>
    </xf>
    <xf numFmtId="10" fontId="20" fillId="0" borderId="23" xfId="0" applyNumberFormat="1" applyFont="1" applyBorder="1" applyAlignment="1">
      <alignment horizontal="right"/>
    </xf>
    <xf numFmtId="10" fontId="20" fillId="6" borderId="19" xfId="0" applyNumberFormat="1" applyFont="1" applyFill="1" applyBorder="1" applyAlignment="1">
      <alignment horizontal="right"/>
    </xf>
    <xf numFmtId="10" fontId="20" fillId="5" borderId="21" xfId="0" applyNumberFormat="1" applyFont="1" applyFill="1" applyBorder="1" applyAlignment="1">
      <alignment horizontal="right"/>
    </xf>
    <xf numFmtId="10" fontId="11" fillId="0" borderId="23" xfId="0" applyNumberFormat="1" applyFont="1" applyBorder="1" applyAlignment="1">
      <alignment horizontal="right"/>
    </xf>
    <xf numFmtId="10" fontId="11" fillId="6" borderId="19" xfId="0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10" fontId="11" fillId="0" borderId="20" xfId="0" applyNumberFormat="1" applyFont="1" applyBorder="1" applyAlignment="1">
      <alignment horizontal="right"/>
    </xf>
    <xf numFmtId="0" fontId="15" fillId="2" borderId="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10" fontId="11" fillId="0" borderId="19" xfId="0" applyNumberFormat="1" applyFont="1" applyBorder="1" applyAlignment="1">
      <alignment horizontal="right"/>
    </xf>
    <xf numFmtId="10" fontId="11" fillId="5" borderId="21" xfId="0" applyNumberFormat="1" applyFont="1" applyFill="1" applyBorder="1" applyAlignment="1">
      <alignment horizontal="right"/>
    </xf>
    <xf numFmtId="4" fontId="14" fillId="2" borderId="3" xfId="0" applyNumberFormat="1" applyFont="1" applyFill="1" applyBorder="1" applyAlignment="1">
      <alignment horizontal="right" vertical="top"/>
    </xf>
    <xf numFmtId="2" fontId="15" fillId="3" borderId="0" xfId="0" applyNumberFormat="1" applyFont="1" applyFill="1" applyAlignment="1">
      <alignment horizontal="left" vertical="top"/>
    </xf>
    <xf numFmtId="2" fontId="14" fillId="3" borderId="0" xfId="0" applyNumberFormat="1" applyFont="1" applyFill="1" applyAlignment="1">
      <alignment horizontal="left" vertical="top"/>
    </xf>
    <xf numFmtId="4" fontId="14" fillId="3" borderId="1" xfId="0" applyNumberFormat="1" applyFont="1" applyFill="1" applyBorder="1" applyAlignment="1">
      <alignment horizontal="right" vertical="top"/>
    </xf>
    <xf numFmtId="10" fontId="14" fillId="3" borderId="0" xfId="0" applyNumberFormat="1" applyFont="1" applyFill="1" applyAlignment="1">
      <alignment horizontal="right"/>
    </xf>
    <xf numFmtId="2" fontId="15" fillId="3" borderId="25" xfId="0" applyNumberFormat="1" applyFont="1" applyFill="1" applyBorder="1" applyAlignment="1">
      <alignment horizontal="left" vertical="top"/>
    </xf>
    <xf numFmtId="164" fontId="19" fillId="5" borderId="24" xfId="0" applyNumberFormat="1" applyFont="1" applyFill="1" applyBorder="1" applyAlignment="1">
      <alignment horizontal="right" vertical="top"/>
    </xf>
    <xf numFmtId="10" fontId="15" fillId="3" borderId="25" xfId="0" applyNumberFormat="1" applyFont="1" applyFill="1" applyBorder="1" applyAlignment="1">
      <alignment horizontal="right" vertical="center"/>
    </xf>
    <xf numFmtId="49" fontId="11" fillId="0" borderId="20" xfId="0" applyNumberFormat="1" applyFont="1" applyBorder="1" applyAlignment="1">
      <alignment horizontal="left" vertical="top"/>
    </xf>
    <xf numFmtId="10" fontId="20" fillId="0" borderId="19" xfId="0" applyNumberFormat="1" applyFont="1" applyBorder="1" applyAlignment="1">
      <alignment horizontal="right"/>
    </xf>
    <xf numFmtId="49" fontId="19" fillId="5" borderId="24" xfId="0" applyNumberFormat="1" applyFont="1" applyFill="1" applyBorder="1" applyAlignment="1">
      <alignment horizontal="left" vertical="top"/>
    </xf>
    <xf numFmtId="164" fontId="19" fillId="5" borderId="24" xfId="0" applyNumberFormat="1" applyFont="1" applyFill="1" applyBorder="1" applyAlignment="1">
      <alignment horizontal="right" vertical="center"/>
    </xf>
    <xf numFmtId="10" fontId="19" fillId="5" borderId="24" xfId="0" applyNumberFormat="1" applyFont="1" applyFill="1" applyBorder="1" applyAlignment="1">
      <alignment horizontal="right" vertical="center"/>
    </xf>
    <xf numFmtId="49" fontId="19" fillId="7" borderId="24" xfId="0" applyNumberFormat="1" applyFont="1" applyFill="1" applyBorder="1" applyAlignment="1">
      <alignment horizontal="right" vertical="center"/>
    </xf>
    <xf numFmtId="49" fontId="21" fillId="0" borderId="20" xfId="0" applyNumberFormat="1" applyFont="1" applyBorder="1" applyAlignment="1">
      <alignment horizontal="left" vertical="top"/>
    </xf>
    <xf numFmtId="49" fontId="20" fillId="9" borderId="19" xfId="0" applyNumberFormat="1" applyFont="1" applyFill="1" applyBorder="1" applyAlignment="1">
      <alignment horizontal="left" vertical="top"/>
    </xf>
    <xf numFmtId="49" fontId="21" fillId="0" borderId="19" xfId="0" applyNumberFormat="1" applyFont="1" applyBorder="1" applyAlignment="1">
      <alignment horizontal="left" vertical="top"/>
    </xf>
    <xf numFmtId="49" fontId="20" fillId="4" borderId="19" xfId="0" applyNumberFormat="1" applyFont="1" applyFill="1" applyBorder="1" applyAlignment="1">
      <alignment horizontal="left" vertical="top"/>
    </xf>
    <xf numFmtId="49" fontId="20" fillId="0" borderId="19" xfId="0" applyNumberFormat="1" applyFont="1" applyBorder="1" applyAlignment="1">
      <alignment horizontal="left" vertical="top"/>
    </xf>
    <xf numFmtId="49" fontId="20" fillId="6" borderId="19" xfId="0" applyNumberFormat="1" applyFont="1" applyFill="1" applyBorder="1" applyAlignment="1">
      <alignment horizontal="left" vertical="top"/>
    </xf>
    <xf numFmtId="49" fontId="20" fillId="5" borderId="21" xfId="0" applyNumberFormat="1" applyFont="1" applyFill="1" applyBorder="1" applyAlignment="1">
      <alignment horizontal="left" vertical="top"/>
    </xf>
    <xf numFmtId="49" fontId="21" fillId="0" borderId="23" xfId="0" applyNumberFormat="1" applyFont="1" applyBorder="1" applyAlignment="1">
      <alignment horizontal="left" vertical="top"/>
    </xf>
    <xf numFmtId="49" fontId="21" fillId="5" borderId="24" xfId="0" applyNumberFormat="1" applyFont="1" applyFill="1" applyBorder="1" applyAlignment="1">
      <alignment horizontal="left" vertical="top"/>
    </xf>
    <xf numFmtId="2" fontId="22" fillId="0" borderId="0" xfId="0" applyNumberFormat="1" applyFont="1"/>
    <xf numFmtId="4" fontId="4" fillId="0" borderId="28" xfId="0" applyNumberFormat="1" applyFont="1" applyBorder="1"/>
    <xf numFmtId="4" fontId="6" fillId="0" borderId="5" xfId="0" applyNumberFormat="1" applyFont="1" applyBorder="1"/>
    <xf numFmtId="0" fontId="26" fillId="0" borderId="0" xfId="0" applyFont="1" applyAlignment="1">
      <alignment horizontal="left"/>
    </xf>
    <xf numFmtId="2" fontId="27" fillId="0" borderId="0" xfId="0" applyNumberFormat="1" applyFont="1" applyAlignment="1">
      <alignment horizontal="left" vertical="top"/>
    </xf>
    <xf numFmtId="4" fontId="26" fillId="0" borderId="0" xfId="0" applyNumberFormat="1" applyFont="1" applyAlignment="1">
      <alignment horizontal="left" vertical="top"/>
    </xf>
    <xf numFmtId="2" fontId="26" fillId="0" borderId="0" xfId="0" applyNumberFormat="1" applyFont="1" applyAlignment="1">
      <alignment horizontal="left" vertical="top"/>
    </xf>
    <xf numFmtId="0" fontId="28" fillId="0" borderId="0" xfId="0" applyFont="1"/>
    <xf numFmtId="0" fontId="29" fillId="0" borderId="0" xfId="0" applyFont="1"/>
    <xf numFmtId="2" fontId="30" fillId="0" borderId="0" xfId="0" applyNumberFormat="1" applyFont="1"/>
    <xf numFmtId="2" fontId="16" fillId="0" borderId="0" xfId="0" applyNumberFormat="1" applyFont="1"/>
    <xf numFmtId="4" fontId="16" fillId="0" borderId="0" xfId="0" applyNumberFormat="1" applyFont="1"/>
    <xf numFmtId="4" fontId="5" fillId="0" borderId="7" xfId="0" applyNumberFormat="1" applyFont="1" applyBorder="1" applyAlignment="1">
      <alignment horizontal="right"/>
    </xf>
    <xf numFmtId="0" fontId="7" fillId="0" borderId="8" xfId="0" applyFont="1" applyBorder="1"/>
    <xf numFmtId="4" fontId="7" fillId="0" borderId="28" xfId="0" applyNumberFormat="1" applyFont="1" applyBorder="1"/>
    <xf numFmtId="4" fontId="7" fillId="0" borderId="5" xfId="0" applyNumberFormat="1" applyFont="1" applyBorder="1"/>
    <xf numFmtId="0" fontId="4" fillId="0" borderId="9" xfId="0" applyFont="1" applyBorder="1"/>
    <xf numFmtId="4" fontId="4" fillId="0" borderId="10" xfId="0" applyNumberFormat="1" applyFont="1" applyBorder="1"/>
    <xf numFmtId="0" fontId="4" fillId="0" borderId="29" xfId="0" applyFont="1" applyBorder="1"/>
    <xf numFmtId="4" fontId="4" fillId="0" borderId="30" xfId="0" applyNumberFormat="1" applyFont="1" applyBorder="1"/>
    <xf numFmtId="0" fontId="4" fillId="0" borderId="31" xfId="0" applyFont="1" applyBorder="1"/>
    <xf numFmtId="4" fontId="13" fillId="0" borderId="10" xfId="0" applyNumberFormat="1" applyFont="1" applyBorder="1"/>
    <xf numFmtId="9" fontId="4" fillId="0" borderId="12" xfId="1" applyFont="1" applyBorder="1"/>
    <xf numFmtId="4" fontId="23" fillId="0" borderId="12" xfId="0" applyNumberFormat="1" applyFont="1" applyBorder="1"/>
    <xf numFmtId="4" fontId="24" fillId="0" borderId="12" xfId="0" applyNumberFormat="1" applyFont="1" applyBorder="1"/>
    <xf numFmtId="4" fontId="6" fillId="0" borderId="12" xfId="0" applyNumberFormat="1" applyFont="1" applyBorder="1"/>
    <xf numFmtId="9" fontId="4" fillId="0" borderId="32" xfId="1" applyFont="1" applyBorder="1"/>
    <xf numFmtId="4" fontId="23" fillId="0" borderId="32" xfId="0" applyNumberFormat="1" applyFont="1" applyBorder="1"/>
    <xf numFmtId="4" fontId="24" fillId="0" borderId="32" xfId="0" applyNumberFormat="1" applyFont="1" applyBorder="1"/>
    <xf numFmtId="0" fontId="25" fillId="0" borderId="32" xfId="0" applyFont="1" applyBorder="1"/>
    <xf numFmtId="4" fontId="4" fillId="0" borderId="33" xfId="0" applyNumberFormat="1" applyFont="1" applyBorder="1"/>
    <xf numFmtId="4" fontId="3" fillId="0" borderId="0" xfId="0" applyNumberFormat="1" applyFont="1"/>
    <xf numFmtId="0" fontId="31" fillId="0" borderId="0" xfId="0" applyFont="1"/>
    <xf numFmtId="4" fontId="4" fillId="0" borderId="34" xfId="0" applyNumberFormat="1" applyFont="1" applyBorder="1"/>
    <xf numFmtId="0" fontId="10" fillId="0" borderId="8" xfId="0" applyFont="1" applyBorder="1"/>
    <xf numFmtId="4" fontId="5" fillId="0" borderId="5" xfId="0" applyNumberFormat="1" applyFont="1" applyBorder="1" applyAlignment="1">
      <alignment horizontal="right"/>
    </xf>
    <xf numFmtId="0" fontId="32" fillId="0" borderId="3" xfId="0" applyFont="1" applyBorder="1" applyAlignment="1">
      <alignment horizontal="left" vertical="top"/>
    </xf>
    <xf numFmtId="0" fontId="33" fillId="0" borderId="3" xfId="0" applyFont="1" applyBorder="1" applyAlignment="1">
      <alignment horizontal="left" vertical="top"/>
    </xf>
    <xf numFmtId="164" fontId="32" fillId="0" borderId="3" xfId="0" applyNumberFormat="1" applyFont="1" applyBorder="1" applyAlignment="1">
      <alignment horizontal="right" vertical="top"/>
    </xf>
    <xf numFmtId="49" fontId="19" fillId="6" borderId="35" xfId="0" applyNumberFormat="1" applyFont="1" applyFill="1" applyBorder="1" applyAlignment="1">
      <alignment horizontal="left" vertical="top"/>
    </xf>
    <xf numFmtId="49" fontId="20" fillId="6" borderId="35" xfId="0" applyNumberFormat="1" applyFont="1" applyFill="1" applyBorder="1" applyAlignment="1">
      <alignment horizontal="left" vertical="top"/>
    </xf>
    <xf numFmtId="49" fontId="11" fillId="6" borderId="35" xfId="0" applyNumberFormat="1" applyFont="1" applyFill="1" applyBorder="1" applyAlignment="1">
      <alignment horizontal="left" vertical="top"/>
    </xf>
    <xf numFmtId="164" fontId="11" fillId="6" borderId="35" xfId="0" applyNumberFormat="1" applyFont="1" applyFill="1" applyBorder="1" applyAlignment="1">
      <alignment horizontal="right" vertical="top"/>
    </xf>
    <xf numFmtId="0" fontId="12" fillId="0" borderId="0" xfId="0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opLeftCell="A97" workbookViewId="0">
      <selection activeCell="A107" sqref="A107"/>
    </sheetView>
  </sheetViews>
  <sheetFormatPr defaultRowHeight="15" x14ac:dyDescent="0.25"/>
  <cols>
    <col min="1" max="1" width="6.140625" style="1" customWidth="1"/>
    <col min="2" max="2" width="6.42578125" style="117" customWidth="1"/>
    <col min="3" max="3" width="28.140625" style="1" customWidth="1"/>
    <col min="4" max="4" width="17.140625" style="9" hidden="1" customWidth="1"/>
    <col min="5" max="5" width="18.7109375" style="9" customWidth="1"/>
    <col min="6" max="6" width="14" style="9" bestFit="1" customWidth="1"/>
    <col min="7" max="7" width="13.7109375" style="1" customWidth="1"/>
  </cols>
  <sheetData>
    <row r="1" spans="1:7" s="124" customFormat="1" ht="17.25" x14ac:dyDescent="0.3">
      <c r="A1" s="120" t="s">
        <v>201</v>
      </c>
      <c r="B1" s="121"/>
      <c r="C1" s="121"/>
      <c r="D1" s="122"/>
      <c r="E1" s="122"/>
      <c r="F1" s="122"/>
      <c r="G1" s="123"/>
    </row>
    <row r="2" spans="1:7" s="37" customFormat="1" ht="17.25" customHeight="1" x14ac:dyDescent="0.2">
      <c r="A2" s="33" t="s">
        <v>0</v>
      </c>
      <c r="B2" s="34"/>
      <c r="C2" s="34"/>
      <c r="D2" s="35"/>
      <c r="E2" s="35"/>
      <c r="F2" s="35"/>
      <c r="G2" s="36"/>
    </row>
    <row r="3" spans="1:7" s="37" customFormat="1" ht="12" x14ac:dyDescent="0.2">
      <c r="A3" s="34"/>
      <c r="B3" s="33" t="s">
        <v>153</v>
      </c>
      <c r="C3" s="34"/>
      <c r="D3" s="35"/>
      <c r="E3" s="35"/>
      <c r="F3" s="35"/>
      <c r="G3" s="36"/>
    </row>
    <row r="4" spans="1:7" s="37" customFormat="1" ht="12" x14ac:dyDescent="0.2">
      <c r="A4" s="34"/>
      <c r="B4" s="33" t="s">
        <v>154</v>
      </c>
      <c r="C4" s="34"/>
      <c r="D4" s="35"/>
      <c r="E4" s="35"/>
      <c r="F4" s="35" t="s">
        <v>179</v>
      </c>
      <c r="G4" s="36"/>
    </row>
    <row r="5" spans="1:7" s="37" customFormat="1" ht="6" customHeight="1" x14ac:dyDescent="0.2">
      <c r="A5" s="38"/>
      <c r="B5" s="38"/>
      <c r="C5" s="38"/>
      <c r="D5" s="39"/>
      <c r="E5" s="39"/>
      <c r="F5" s="39"/>
      <c r="G5" s="38"/>
    </row>
    <row r="6" spans="1:7" s="37" customFormat="1" ht="12" x14ac:dyDescent="0.2">
      <c r="A6" s="40" t="s">
        <v>1</v>
      </c>
      <c r="B6" s="40" t="s">
        <v>2</v>
      </c>
      <c r="C6" s="40" t="s">
        <v>3</v>
      </c>
      <c r="D6" s="41" t="s">
        <v>4</v>
      </c>
      <c r="E6" s="41" t="s">
        <v>174</v>
      </c>
      <c r="F6" s="41" t="s">
        <v>5</v>
      </c>
      <c r="G6" s="42" t="s">
        <v>187</v>
      </c>
    </row>
    <row r="7" spans="1:7" s="37" customFormat="1" ht="12" x14ac:dyDescent="0.2">
      <c r="A7" s="43"/>
      <c r="B7" s="43"/>
      <c r="C7" s="43"/>
      <c r="D7" s="44" t="s">
        <v>6</v>
      </c>
      <c r="E7" s="45">
        <v>2</v>
      </c>
      <c r="F7" s="44" t="s">
        <v>7</v>
      </c>
      <c r="G7" s="46" t="s">
        <v>171</v>
      </c>
    </row>
    <row r="8" spans="1:7" s="37" customFormat="1" ht="12" x14ac:dyDescent="0.2">
      <c r="A8" s="47" t="s">
        <v>8</v>
      </c>
      <c r="B8" s="48" t="s">
        <v>9</v>
      </c>
      <c r="C8" s="47" t="s">
        <v>10</v>
      </c>
      <c r="D8" s="49">
        <v>3388000</v>
      </c>
      <c r="E8" s="49">
        <v>3400000</v>
      </c>
      <c r="F8" s="50">
        <v>3234318.32</v>
      </c>
      <c r="G8" s="51">
        <f>F8/E8</f>
        <v>0.95127009411764696</v>
      </c>
    </row>
    <row r="9" spans="1:7" s="37" customFormat="1" ht="12" x14ac:dyDescent="0.2">
      <c r="A9" s="47" t="s">
        <v>8</v>
      </c>
      <c r="B9" s="48" t="s">
        <v>11</v>
      </c>
      <c r="C9" s="47" t="s">
        <v>12</v>
      </c>
      <c r="D9" s="49">
        <v>2224000</v>
      </c>
      <c r="E9" s="49">
        <v>2100000</v>
      </c>
      <c r="F9" s="52">
        <v>1962135.35</v>
      </c>
      <c r="G9" s="51">
        <f t="shared" ref="G9:G76" si="0">F9/E9</f>
        <v>0.9343501666666667</v>
      </c>
    </row>
    <row r="10" spans="1:7" s="37" customFormat="1" ht="12" x14ac:dyDescent="0.2">
      <c r="A10" s="47" t="s">
        <v>8</v>
      </c>
      <c r="B10" s="48" t="s">
        <v>13</v>
      </c>
      <c r="C10" s="47" t="s">
        <v>14</v>
      </c>
      <c r="D10" s="49">
        <v>1200000</v>
      </c>
      <c r="E10" s="49">
        <v>1500000</v>
      </c>
      <c r="F10" s="52">
        <v>1490277.81</v>
      </c>
      <c r="G10" s="51">
        <f t="shared" si="0"/>
        <v>0.99351854000000006</v>
      </c>
    </row>
    <row r="11" spans="1:7" s="37" customFormat="1" ht="12" x14ac:dyDescent="0.2">
      <c r="A11" s="47" t="s">
        <v>8</v>
      </c>
      <c r="B11" s="48" t="s">
        <v>15</v>
      </c>
      <c r="C11" s="47" t="s">
        <v>16</v>
      </c>
      <c r="D11" s="49">
        <v>40000</v>
      </c>
      <c r="E11" s="49">
        <v>40000</v>
      </c>
      <c r="F11" s="52">
        <v>29809.1</v>
      </c>
      <c r="G11" s="51">
        <f t="shared" si="0"/>
        <v>0.74522749999999993</v>
      </c>
    </row>
    <row r="12" spans="1:7" s="37" customFormat="1" ht="12" x14ac:dyDescent="0.2">
      <c r="A12" s="47" t="s">
        <v>8</v>
      </c>
      <c r="B12" s="48" t="s">
        <v>17</v>
      </c>
      <c r="C12" s="47" t="s">
        <v>18</v>
      </c>
      <c r="D12" s="49">
        <v>11144000</v>
      </c>
      <c r="E12" s="49">
        <v>10500000</v>
      </c>
      <c r="F12" s="52">
        <v>10456796.92</v>
      </c>
      <c r="G12" s="51">
        <f t="shared" si="0"/>
        <v>0.99588542095238097</v>
      </c>
    </row>
    <row r="13" spans="1:7" s="37" customFormat="1" ht="12" x14ac:dyDescent="0.2">
      <c r="A13" s="47" t="s">
        <v>8</v>
      </c>
      <c r="B13" s="48" t="s">
        <v>19</v>
      </c>
      <c r="C13" s="47" t="s">
        <v>20</v>
      </c>
      <c r="D13" s="49">
        <v>120000</v>
      </c>
      <c r="E13" s="49">
        <v>320000</v>
      </c>
      <c r="F13" s="52">
        <v>284559.69</v>
      </c>
      <c r="G13" s="51">
        <f t="shared" si="0"/>
        <v>0.88924903124999999</v>
      </c>
    </row>
    <row r="14" spans="1:7" s="37" customFormat="1" ht="12" x14ac:dyDescent="0.2">
      <c r="A14" s="47" t="s">
        <v>8</v>
      </c>
      <c r="B14" s="48" t="s">
        <v>21</v>
      </c>
      <c r="C14" s="47" t="s">
        <v>22</v>
      </c>
      <c r="D14" s="49">
        <v>190000</v>
      </c>
      <c r="E14" s="49">
        <v>400000</v>
      </c>
      <c r="F14" s="52">
        <v>399699.32</v>
      </c>
      <c r="G14" s="51">
        <f t="shared" si="0"/>
        <v>0.99924829999999998</v>
      </c>
    </row>
    <row r="15" spans="1:7" s="37" customFormat="1" ht="12" x14ac:dyDescent="0.2">
      <c r="A15" s="47" t="s">
        <v>8</v>
      </c>
      <c r="B15" s="48" t="s">
        <v>23</v>
      </c>
      <c r="C15" s="47" t="s">
        <v>24</v>
      </c>
      <c r="D15" s="49">
        <v>6000</v>
      </c>
      <c r="E15" s="49">
        <v>6000</v>
      </c>
      <c r="F15" s="52">
        <v>0</v>
      </c>
      <c r="G15" s="51">
        <f t="shared" si="0"/>
        <v>0</v>
      </c>
    </row>
    <row r="16" spans="1:7" s="37" customFormat="1" ht="12" x14ac:dyDescent="0.2">
      <c r="A16" s="47" t="s">
        <v>8</v>
      </c>
      <c r="B16" s="48" t="s">
        <v>25</v>
      </c>
      <c r="C16" s="47" t="s">
        <v>26</v>
      </c>
      <c r="D16" s="49">
        <v>1600000</v>
      </c>
      <c r="E16" s="49">
        <v>1350000</v>
      </c>
      <c r="F16" s="52">
        <v>1209620.2</v>
      </c>
      <c r="G16" s="51">
        <f t="shared" si="0"/>
        <v>0.8960149629629629</v>
      </c>
    </row>
    <row r="17" spans="1:7" s="37" customFormat="1" ht="12" x14ac:dyDescent="0.2">
      <c r="A17" s="53" t="s">
        <v>8</v>
      </c>
      <c r="B17" s="54" t="s">
        <v>27</v>
      </c>
      <c r="C17" s="54"/>
      <c r="D17" s="55">
        <f>SUM(D8:D16)</f>
        <v>19912000</v>
      </c>
      <c r="E17" s="55">
        <f>SUM(E8:E16)</f>
        <v>19616000</v>
      </c>
      <c r="F17" s="55">
        <f>SUM(F8:F16)</f>
        <v>19067216.710000001</v>
      </c>
      <c r="G17" s="56">
        <f t="shared" si="0"/>
        <v>0.9720236903548124</v>
      </c>
    </row>
    <row r="18" spans="1:7" s="37" customFormat="1" ht="12" x14ac:dyDescent="0.2">
      <c r="A18" s="47" t="s">
        <v>28</v>
      </c>
      <c r="B18" s="48" t="s">
        <v>9</v>
      </c>
      <c r="C18" s="47" t="s">
        <v>29</v>
      </c>
      <c r="D18" s="49">
        <v>1800000</v>
      </c>
      <c r="E18" s="49">
        <v>1000000</v>
      </c>
      <c r="F18" s="50">
        <v>674340.65</v>
      </c>
      <c r="G18" s="51">
        <f t="shared" si="0"/>
        <v>0.67434064999999999</v>
      </c>
    </row>
    <row r="19" spans="1:7" s="37" customFormat="1" ht="12" x14ac:dyDescent="0.2">
      <c r="A19" s="47" t="s">
        <v>28</v>
      </c>
      <c r="B19" s="48" t="s">
        <v>30</v>
      </c>
      <c r="C19" s="47" t="s">
        <v>31</v>
      </c>
      <c r="D19" s="49">
        <v>2120000</v>
      </c>
      <c r="E19" s="49">
        <v>1400000</v>
      </c>
      <c r="F19" s="52">
        <v>1073464.1399999999</v>
      </c>
      <c r="G19" s="51">
        <f t="shared" si="0"/>
        <v>0.76676009999999994</v>
      </c>
    </row>
    <row r="20" spans="1:7" s="37" customFormat="1" ht="12" x14ac:dyDescent="0.2">
      <c r="A20" s="47" t="s">
        <v>28</v>
      </c>
      <c r="B20" s="48" t="s">
        <v>17</v>
      </c>
      <c r="C20" s="47" t="s">
        <v>32</v>
      </c>
      <c r="D20" s="49">
        <v>455000</v>
      </c>
      <c r="E20" s="49">
        <v>455000</v>
      </c>
      <c r="F20" s="52">
        <v>488194</v>
      </c>
      <c r="G20" s="51">
        <f t="shared" si="0"/>
        <v>1.0729538461538461</v>
      </c>
    </row>
    <row r="21" spans="1:7" s="37" customFormat="1" ht="12" x14ac:dyDescent="0.2">
      <c r="A21" s="53" t="s">
        <v>28</v>
      </c>
      <c r="B21" s="54" t="s">
        <v>33</v>
      </c>
      <c r="C21" s="54"/>
      <c r="D21" s="57">
        <f t="shared" ref="D21" si="1">SUM(D18:D20)</f>
        <v>4375000</v>
      </c>
      <c r="E21" s="57">
        <f>SUM(E18:E20)</f>
        <v>2855000</v>
      </c>
      <c r="F21" s="57">
        <f>SUM(F18:F20)</f>
        <v>2235998.79</v>
      </c>
      <c r="G21" s="56">
        <f t="shared" si="0"/>
        <v>0.78318696672504384</v>
      </c>
    </row>
    <row r="22" spans="1:7" s="37" customFormat="1" ht="12" x14ac:dyDescent="0.2">
      <c r="A22" s="58" t="s">
        <v>34</v>
      </c>
      <c r="B22" s="59"/>
      <c r="C22" s="59"/>
      <c r="D22" s="60">
        <f t="shared" ref="D22" si="2">D17+D21</f>
        <v>24287000</v>
      </c>
      <c r="E22" s="60">
        <f>E17+E21</f>
        <v>22471000</v>
      </c>
      <c r="F22" s="60">
        <f>F17+F21</f>
        <v>21303215.5</v>
      </c>
      <c r="G22" s="61">
        <f t="shared" si="0"/>
        <v>0.94803148502514356</v>
      </c>
    </row>
    <row r="23" spans="1:7" s="37" customFormat="1" ht="12" x14ac:dyDescent="0.2">
      <c r="A23" s="102" t="s">
        <v>35</v>
      </c>
      <c r="B23" s="108" t="s">
        <v>36</v>
      </c>
      <c r="C23" s="102" t="s">
        <v>37</v>
      </c>
      <c r="D23" s="50">
        <v>1620000</v>
      </c>
      <c r="E23" s="50">
        <v>3000000</v>
      </c>
      <c r="F23" s="50">
        <v>2435657.12</v>
      </c>
      <c r="G23" s="51">
        <f t="shared" si="0"/>
        <v>0.81188570666666671</v>
      </c>
    </row>
    <row r="24" spans="1:7" s="37" customFormat="1" ht="12" x14ac:dyDescent="0.2">
      <c r="A24" s="64" t="s">
        <v>35</v>
      </c>
      <c r="B24" s="109" t="s">
        <v>38</v>
      </c>
      <c r="C24" s="65"/>
      <c r="D24" s="66">
        <f>D23</f>
        <v>1620000</v>
      </c>
      <c r="E24" s="66">
        <f>SUM(E23:E23)</f>
        <v>3000000</v>
      </c>
      <c r="F24" s="66">
        <f>SUM(F23:F23)</f>
        <v>2435657.12</v>
      </c>
      <c r="G24" s="67">
        <f t="shared" si="0"/>
        <v>0.81188570666666671</v>
      </c>
    </row>
    <row r="25" spans="1:7" s="37" customFormat="1" ht="12" x14ac:dyDescent="0.2">
      <c r="A25" s="68" t="s">
        <v>39</v>
      </c>
      <c r="B25" s="110" t="s">
        <v>40</v>
      </c>
      <c r="C25" s="68" t="s">
        <v>41</v>
      </c>
      <c r="D25" s="52">
        <v>7000</v>
      </c>
      <c r="E25" s="52">
        <v>40000</v>
      </c>
      <c r="F25" s="49">
        <v>10921</v>
      </c>
      <c r="G25" s="51">
        <f t="shared" si="0"/>
        <v>0.27302500000000002</v>
      </c>
    </row>
    <row r="26" spans="1:7" s="37" customFormat="1" ht="12" x14ac:dyDescent="0.2">
      <c r="A26" s="64" t="s">
        <v>39</v>
      </c>
      <c r="B26" s="109" t="s">
        <v>42</v>
      </c>
      <c r="C26" s="65"/>
      <c r="D26" s="66">
        <f>D25</f>
        <v>7000</v>
      </c>
      <c r="E26" s="66">
        <f>E25</f>
        <v>40000</v>
      </c>
      <c r="F26" s="66">
        <f>F25</f>
        <v>10921</v>
      </c>
      <c r="G26" s="67">
        <f t="shared" si="0"/>
        <v>0.27302500000000002</v>
      </c>
    </row>
    <row r="27" spans="1:7" s="37" customFormat="1" ht="12" x14ac:dyDescent="0.2">
      <c r="A27" s="68" t="s">
        <v>43</v>
      </c>
      <c r="B27" s="110" t="s">
        <v>40</v>
      </c>
      <c r="C27" s="68" t="s">
        <v>44</v>
      </c>
      <c r="D27" s="52">
        <v>10000</v>
      </c>
      <c r="E27" s="52">
        <v>10000</v>
      </c>
      <c r="F27" s="52">
        <v>8720.98</v>
      </c>
      <c r="G27" s="51">
        <f t="shared" ref="G27" si="3">F27/E27</f>
        <v>0.87209799999999993</v>
      </c>
    </row>
    <row r="28" spans="1:7" s="37" customFormat="1" ht="12" x14ac:dyDescent="0.2">
      <c r="A28" s="70" t="s">
        <v>43</v>
      </c>
      <c r="B28" s="111" t="s">
        <v>45</v>
      </c>
      <c r="C28" s="71"/>
      <c r="D28" s="72">
        <f>D27</f>
        <v>10000</v>
      </c>
      <c r="E28" s="72">
        <f>E27</f>
        <v>10000</v>
      </c>
      <c r="F28" s="72">
        <f>F27</f>
        <v>8720.98</v>
      </c>
      <c r="G28" s="73">
        <f t="shared" si="0"/>
        <v>0.87209799999999993</v>
      </c>
    </row>
    <row r="29" spans="1:7" s="37" customFormat="1" ht="12" x14ac:dyDescent="0.2">
      <c r="A29" s="69" t="s">
        <v>46</v>
      </c>
      <c r="B29" s="112" t="s">
        <v>17</v>
      </c>
      <c r="C29" s="68" t="s">
        <v>175</v>
      </c>
      <c r="D29" s="52">
        <v>144000</v>
      </c>
      <c r="E29" s="52">
        <v>170000</v>
      </c>
      <c r="F29" s="52">
        <v>121917.6</v>
      </c>
      <c r="G29" s="51">
        <f t="shared" si="0"/>
        <v>0.71716235294117647</v>
      </c>
    </row>
    <row r="30" spans="1:7" s="37" customFormat="1" ht="12" x14ac:dyDescent="0.2">
      <c r="A30" s="68" t="s">
        <v>46</v>
      </c>
      <c r="B30" s="110" t="s">
        <v>19</v>
      </c>
      <c r="C30" s="68" t="s">
        <v>166</v>
      </c>
      <c r="D30" s="52">
        <v>300000</v>
      </c>
      <c r="E30" s="52">
        <v>1000000</v>
      </c>
      <c r="F30" s="52">
        <v>941199.82</v>
      </c>
      <c r="G30" s="51">
        <f t="shared" si="0"/>
        <v>0.94119981999999991</v>
      </c>
    </row>
    <row r="31" spans="1:7" s="37" customFormat="1" ht="12" x14ac:dyDescent="0.2">
      <c r="A31" s="68" t="s">
        <v>46</v>
      </c>
      <c r="B31" s="110" t="s">
        <v>47</v>
      </c>
      <c r="C31" s="68" t="s">
        <v>48</v>
      </c>
      <c r="D31" s="52">
        <v>698000</v>
      </c>
      <c r="E31" s="52">
        <v>1190000</v>
      </c>
      <c r="F31" s="52">
        <v>1194814.01</v>
      </c>
      <c r="G31" s="51">
        <f t="shared" si="0"/>
        <v>1.0040453865546219</v>
      </c>
    </row>
    <row r="32" spans="1:7" s="37" customFormat="1" ht="12" x14ac:dyDescent="0.2">
      <c r="A32" s="68" t="s">
        <v>46</v>
      </c>
      <c r="B32" s="110" t="s">
        <v>23</v>
      </c>
      <c r="C32" s="68" t="s">
        <v>49</v>
      </c>
      <c r="D32" s="52">
        <v>2990000</v>
      </c>
      <c r="E32" s="52">
        <v>3580000</v>
      </c>
      <c r="F32" s="52">
        <v>3584808.38</v>
      </c>
      <c r="G32" s="51">
        <f t="shared" si="0"/>
        <v>1.0013431229050278</v>
      </c>
    </row>
    <row r="33" spans="1:8" s="37" customFormat="1" ht="12" x14ac:dyDescent="0.2">
      <c r="A33" s="68" t="s">
        <v>46</v>
      </c>
      <c r="B33" s="110" t="s">
        <v>25</v>
      </c>
      <c r="C33" s="68" t="s">
        <v>50</v>
      </c>
      <c r="D33" s="52">
        <v>1240000</v>
      </c>
      <c r="E33" s="52">
        <v>1240000</v>
      </c>
      <c r="F33" s="52">
        <v>1234200</v>
      </c>
      <c r="G33" s="51">
        <f t="shared" si="0"/>
        <v>0.99532258064516133</v>
      </c>
    </row>
    <row r="34" spans="1:8" s="37" customFormat="1" ht="12" x14ac:dyDescent="0.2">
      <c r="A34" s="68" t="s">
        <v>46</v>
      </c>
      <c r="B34" s="110" t="s">
        <v>51</v>
      </c>
      <c r="C34" s="68" t="s">
        <v>52</v>
      </c>
      <c r="D34" s="52">
        <v>10000</v>
      </c>
      <c r="E34" s="52">
        <v>10000</v>
      </c>
      <c r="F34" s="52">
        <v>3464</v>
      </c>
      <c r="G34" s="51">
        <f t="shared" si="0"/>
        <v>0.34639999999999999</v>
      </c>
    </row>
    <row r="35" spans="1:8" s="37" customFormat="1" ht="12" x14ac:dyDescent="0.2">
      <c r="A35" s="68" t="s">
        <v>46</v>
      </c>
      <c r="B35" s="110" t="s">
        <v>54</v>
      </c>
      <c r="C35" s="68" t="s">
        <v>55</v>
      </c>
      <c r="D35" s="52">
        <v>190000</v>
      </c>
      <c r="E35" s="52">
        <v>190000</v>
      </c>
      <c r="F35" s="52">
        <v>160101.5</v>
      </c>
      <c r="G35" s="51">
        <f t="shared" si="0"/>
        <v>0.84263947368421055</v>
      </c>
    </row>
    <row r="36" spans="1:8" s="37" customFormat="1" ht="12" x14ac:dyDescent="0.2">
      <c r="A36" s="68" t="s">
        <v>46</v>
      </c>
      <c r="B36" s="110" t="s">
        <v>56</v>
      </c>
      <c r="C36" s="68" t="s">
        <v>57</v>
      </c>
      <c r="D36" s="52">
        <v>630000</v>
      </c>
      <c r="E36" s="52">
        <v>630000</v>
      </c>
      <c r="F36" s="52">
        <v>605000</v>
      </c>
      <c r="G36" s="51">
        <f t="shared" si="0"/>
        <v>0.96031746031746035</v>
      </c>
    </row>
    <row r="37" spans="1:8" s="37" customFormat="1" ht="12" x14ac:dyDescent="0.2">
      <c r="A37" s="68" t="s">
        <v>46</v>
      </c>
      <c r="B37" s="110" t="s">
        <v>60</v>
      </c>
      <c r="C37" s="68" t="s">
        <v>61</v>
      </c>
      <c r="D37" s="52">
        <v>659000</v>
      </c>
      <c r="E37" s="52">
        <v>910000</v>
      </c>
      <c r="F37" s="52">
        <v>845194.69</v>
      </c>
      <c r="G37" s="51">
        <f t="shared" si="0"/>
        <v>0.92878537362637359</v>
      </c>
    </row>
    <row r="38" spans="1:8" s="37" customFormat="1" ht="12" x14ac:dyDescent="0.2">
      <c r="A38" s="68" t="s">
        <v>46</v>
      </c>
      <c r="B38" s="110" t="s">
        <v>62</v>
      </c>
      <c r="C38" s="68" t="s">
        <v>63</v>
      </c>
      <c r="D38" s="52">
        <v>299000</v>
      </c>
      <c r="E38" s="52">
        <v>499000</v>
      </c>
      <c r="F38" s="52">
        <v>334065</v>
      </c>
      <c r="G38" s="51">
        <f t="shared" si="0"/>
        <v>0.66946893787575146</v>
      </c>
    </row>
    <row r="39" spans="1:8" s="37" customFormat="1" ht="12" x14ac:dyDescent="0.2">
      <c r="A39" s="68" t="s">
        <v>46</v>
      </c>
      <c r="B39" s="110" t="s">
        <v>64</v>
      </c>
      <c r="C39" s="68" t="s">
        <v>65</v>
      </c>
      <c r="D39" s="52">
        <v>100000</v>
      </c>
      <c r="E39" s="52">
        <v>270000</v>
      </c>
      <c r="F39" s="52">
        <v>73703.100000000006</v>
      </c>
      <c r="G39" s="51">
        <f t="shared" si="0"/>
        <v>0.27297444444444446</v>
      </c>
    </row>
    <row r="40" spans="1:8" s="37" customFormat="1" ht="12" x14ac:dyDescent="0.2">
      <c r="A40" s="68" t="s">
        <v>46</v>
      </c>
      <c r="B40" s="110" t="s">
        <v>66</v>
      </c>
      <c r="C40" s="68" t="s">
        <v>67</v>
      </c>
      <c r="D40" s="52">
        <v>200000</v>
      </c>
      <c r="E40" s="52">
        <v>200000</v>
      </c>
      <c r="F40" s="52">
        <v>213934.56</v>
      </c>
      <c r="G40" s="51">
        <f t="shared" si="0"/>
        <v>1.0696728</v>
      </c>
    </row>
    <row r="41" spans="1:8" s="37" customFormat="1" ht="12" x14ac:dyDescent="0.2">
      <c r="A41" s="68" t="s">
        <v>46</v>
      </c>
      <c r="B41" s="110" t="s">
        <v>68</v>
      </c>
      <c r="C41" s="68" t="s">
        <v>69</v>
      </c>
      <c r="D41" s="52">
        <v>575000</v>
      </c>
      <c r="E41" s="52">
        <v>800000</v>
      </c>
      <c r="F41" s="52">
        <v>774839.98</v>
      </c>
      <c r="G41" s="51">
        <f t="shared" si="0"/>
        <v>0.96854997499999995</v>
      </c>
    </row>
    <row r="42" spans="1:8" s="37" customFormat="1" ht="12" x14ac:dyDescent="0.2">
      <c r="A42" s="68" t="s">
        <v>46</v>
      </c>
      <c r="B42" s="110" t="s">
        <v>70</v>
      </c>
      <c r="C42" s="68" t="s">
        <v>71</v>
      </c>
      <c r="D42" s="52">
        <v>1977000</v>
      </c>
      <c r="E42" s="52">
        <v>2273000</v>
      </c>
      <c r="F42" s="52">
        <v>1625747.77</v>
      </c>
      <c r="G42" s="51">
        <f t="shared" si="0"/>
        <v>0.71524318961724598</v>
      </c>
    </row>
    <row r="43" spans="1:8" s="37" customFormat="1" ht="12" x14ac:dyDescent="0.2">
      <c r="A43" s="68" t="s">
        <v>46</v>
      </c>
      <c r="B43" s="110" t="s">
        <v>72</v>
      </c>
      <c r="C43" s="68" t="s">
        <v>73</v>
      </c>
      <c r="D43" s="52">
        <v>30000</v>
      </c>
      <c r="E43" s="52">
        <v>20000</v>
      </c>
      <c r="F43" s="52">
        <v>22150</v>
      </c>
      <c r="G43" s="51">
        <f t="shared" si="0"/>
        <v>1.1074999999999999</v>
      </c>
    </row>
    <row r="44" spans="1:8" s="37" customFormat="1" ht="12" x14ac:dyDescent="0.2">
      <c r="A44" s="74" t="s">
        <v>46</v>
      </c>
      <c r="B44" s="113" t="s">
        <v>74</v>
      </c>
      <c r="C44" s="75"/>
      <c r="D44" s="57">
        <f>SUM(D29:D43)</f>
        <v>10042000</v>
      </c>
      <c r="E44" s="57">
        <f>SUM(E29:E43)</f>
        <v>12982000</v>
      </c>
      <c r="F44" s="57">
        <f>SUM(F29:F43)</f>
        <v>11735140.41</v>
      </c>
      <c r="G44" s="56">
        <f t="shared" si="0"/>
        <v>0.90395473809890614</v>
      </c>
      <c r="H44" s="149"/>
    </row>
    <row r="45" spans="1:8" s="37" customFormat="1" ht="12.75" thickBot="1" x14ac:dyDescent="0.25">
      <c r="A45" s="76" t="s">
        <v>75</v>
      </c>
      <c r="B45" s="114"/>
      <c r="C45" s="77"/>
      <c r="D45" s="78">
        <f>D24+D26+D28+D44</f>
        <v>11679000</v>
      </c>
      <c r="E45" s="78">
        <f>E24+E26+E28+E44</f>
        <v>16032000</v>
      </c>
      <c r="F45" s="78">
        <f>F24+F26+F28+F44</f>
        <v>14190439.51</v>
      </c>
      <c r="G45" s="79">
        <f t="shared" si="0"/>
        <v>0.88513220496506984</v>
      </c>
    </row>
    <row r="46" spans="1:8" s="37" customFormat="1" ht="12" x14ac:dyDescent="0.2">
      <c r="A46" s="62" t="s">
        <v>76</v>
      </c>
      <c r="B46" s="115" t="s">
        <v>40</v>
      </c>
      <c r="C46" s="62" t="s">
        <v>77</v>
      </c>
      <c r="D46" s="63">
        <v>39500000</v>
      </c>
      <c r="E46" s="63">
        <v>44600000</v>
      </c>
      <c r="F46" s="63">
        <v>43754820</v>
      </c>
      <c r="G46" s="51">
        <f t="shared" si="0"/>
        <v>0.98104977578475339</v>
      </c>
    </row>
    <row r="47" spans="1:8" s="37" customFormat="1" ht="12" x14ac:dyDescent="0.2">
      <c r="A47" s="68" t="s">
        <v>76</v>
      </c>
      <c r="B47" s="110" t="s">
        <v>30</v>
      </c>
      <c r="C47" s="68" t="s">
        <v>78</v>
      </c>
      <c r="D47" s="52">
        <v>1300000</v>
      </c>
      <c r="E47" s="52">
        <v>3200000</v>
      </c>
      <c r="F47" s="52">
        <v>2762956</v>
      </c>
      <c r="G47" s="51">
        <f t="shared" si="0"/>
        <v>0.86342375000000005</v>
      </c>
    </row>
    <row r="48" spans="1:8" s="37" customFormat="1" ht="12" x14ac:dyDescent="0.2">
      <c r="A48" s="68" t="s">
        <v>76</v>
      </c>
      <c r="B48" s="110" t="s">
        <v>47</v>
      </c>
      <c r="C48" s="68" t="s">
        <v>79</v>
      </c>
      <c r="D48" s="52">
        <v>170000</v>
      </c>
      <c r="E48" s="52">
        <v>230000</v>
      </c>
      <c r="F48" s="52">
        <v>188606</v>
      </c>
      <c r="G48" s="51">
        <f t="shared" si="0"/>
        <v>0.82002608695652179</v>
      </c>
    </row>
    <row r="49" spans="1:7" s="37" customFormat="1" ht="12" x14ac:dyDescent="0.2">
      <c r="A49" s="68" t="s">
        <v>76</v>
      </c>
      <c r="B49" s="110" t="s">
        <v>23</v>
      </c>
      <c r="C49" s="68" t="s">
        <v>172</v>
      </c>
      <c r="D49" s="52">
        <v>0</v>
      </c>
      <c r="E49" s="52">
        <v>0</v>
      </c>
      <c r="F49" s="52">
        <v>8753</v>
      </c>
      <c r="G49" s="51"/>
    </row>
    <row r="50" spans="1:7" s="37" customFormat="1" ht="12" x14ac:dyDescent="0.2">
      <c r="A50" s="74" t="s">
        <v>76</v>
      </c>
      <c r="B50" s="113" t="s">
        <v>80</v>
      </c>
      <c r="C50" s="75"/>
      <c r="D50" s="57">
        <f>SUM(D46:D49)</f>
        <v>40970000</v>
      </c>
      <c r="E50" s="57">
        <f>SUM(E46:E49)</f>
        <v>48030000</v>
      </c>
      <c r="F50" s="57">
        <f>SUM(F46:F49)</f>
        <v>46715135</v>
      </c>
      <c r="G50" s="56">
        <f t="shared" si="0"/>
        <v>0.97262408911097231</v>
      </c>
    </row>
    <row r="51" spans="1:7" s="37" customFormat="1" ht="12" x14ac:dyDescent="0.2">
      <c r="A51" s="68" t="s">
        <v>81</v>
      </c>
      <c r="B51" s="110" t="s">
        <v>40</v>
      </c>
      <c r="C51" s="68" t="s">
        <v>82</v>
      </c>
      <c r="D51" s="52">
        <v>10250000</v>
      </c>
      <c r="E51" s="52">
        <v>11960000</v>
      </c>
      <c r="F51" s="80">
        <v>11440561</v>
      </c>
      <c r="G51" s="81">
        <f t="shared" si="0"/>
        <v>0.9565686454849498</v>
      </c>
    </row>
    <row r="52" spans="1:7" s="37" customFormat="1" ht="12" x14ac:dyDescent="0.2">
      <c r="A52" s="68" t="s">
        <v>81</v>
      </c>
      <c r="B52" s="110" t="s">
        <v>30</v>
      </c>
      <c r="C52" s="68" t="s">
        <v>83</v>
      </c>
      <c r="D52" s="52">
        <v>3800000</v>
      </c>
      <c r="E52" s="52">
        <v>4340000</v>
      </c>
      <c r="F52" s="80">
        <v>4181334</v>
      </c>
      <c r="G52" s="51">
        <f t="shared" si="0"/>
        <v>0.96344101382488478</v>
      </c>
    </row>
    <row r="53" spans="1:7" s="37" customFormat="1" ht="12" x14ac:dyDescent="0.2">
      <c r="A53" s="74" t="s">
        <v>81</v>
      </c>
      <c r="B53" s="113" t="s">
        <v>84</v>
      </c>
      <c r="C53" s="75"/>
      <c r="D53" s="57">
        <f>SUM(D51:D52)</f>
        <v>14050000</v>
      </c>
      <c r="E53" s="57">
        <f>SUM(E51:E52)</f>
        <v>16300000</v>
      </c>
      <c r="F53" s="57">
        <f>SUM(F51:F52)</f>
        <v>15621895</v>
      </c>
      <c r="G53" s="56">
        <f t="shared" si="0"/>
        <v>0.95839846625766867</v>
      </c>
    </row>
    <row r="54" spans="1:7" s="37" customFormat="1" ht="12" x14ac:dyDescent="0.2">
      <c r="A54" s="68" t="s">
        <v>85</v>
      </c>
      <c r="B54" s="110" t="s">
        <v>30</v>
      </c>
      <c r="C54" s="68" t="s">
        <v>86</v>
      </c>
      <c r="D54" s="52">
        <v>201000</v>
      </c>
      <c r="E54" s="52">
        <v>241000</v>
      </c>
      <c r="F54" s="52">
        <v>183950</v>
      </c>
      <c r="G54" s="51">
        <f t="shared" si="0"/>
        <v>0.76327800829875514</v>
      </c>
    </row>
    <row r="55" spans="1:7" s="37" customFormat="1" ht="12" x14ac:dyDescent="0.2">
      <c r="A55" s="74" t="s">
        <v>85</v>
      </c>
      <c r="B55" s="113" t="s">
        <v>87</v>
      </c>
      <c r="C55" s="75"/>
      <c r="D55" s="57">
        <f t="shared" ref="D55" si="4">D54</f>
        <v>201000</v>
      </c>
      <c r="E55" s="57">
        <f>E54</f>
        <v>241000</v>
      </c>
      <c r="F55" s="57">
        <f>F54</f>
        <v>183950</v>
      </c>
      <c r="G55" s="56">
        <f t="shared" si="0"/>
        <v>0.76327800829875514</v>
      </c>
    </row>
    <row r="56" spans="1:7" s="37" customFormat="1" ht="12" x14ac:dyDescent="0.2">
      <c r="A56" s="68" t="s">
        <v>88</v>
      </c>
      <c r="B56" s="110" t="s">
        <v>40</v>
      </c>
      <c r="C56" s="68" t="s">
        <v>89</v>
      </c>
      <c r="D56" s="49">
        <v>794000</v>
      </c>
      <c r="E56" s="49">
        <v>449000</v>
      </c>
      <c r="F56" s="52">
        <v>439434.26</v>
      </c>
      <c r="G56" s="51">
        <f t="shared" si="0"/>
        <v>0.97869545657015589</v>
      </c>
    </row>
    <row r="57" spans="1:7" s="37" customFormat="1" ht="12" x14ac:dyDescent="0.2">
      <c r="A57" s="68" t="s">
        <v>88</v>
      </c>
      <c r="B57" s="110" t="s">
        <v>30</v>
      </c>
      <c r="C57" s="68" t="s">
        <v>90</v>
      </c>
      <c r="D57" s="49">
        <v>10000</v>
      </c>
      <c r="E57" s="49">
        <v>10000</v>
      </c>
      <c r="F57" s="52">
        <v>0</v>
      </c>
      <c r="G57" s="51">
        <f t="shared" si="0"/>
        <v>0</v>
      </c>
    </row>
    <row r="58" spans="1:7" s="37" customFormat="1" ht="12" x14ac:dyDescent="0.2">
      <c r="A58" s="68" t="s">
        <v>88</v>
      </c>
      <c r="B58" s="110" t="s">
        <v>17</v>
      </c>
      <c r="C58" s="68" t="s">
        <v>59</v>
      </c>
      <c r="D58" s="49">
        <v>0</v>
      </c>
      <c r="E58" s="49">
        <v>150000</v>
      </c>
      <c r="F58" s="52">
        <v>122610</v>
      </c>
      <c r="G58" s="51">
        <f t="shared" ref="G58" si="5">F58/E58</f>
        <v>0.81740000000000002</v>
      </c>
    </row>
    <row r="59" spans="1:7" s="37" customFormat="1" ht="12" x14ac:dyDescent="0.2">
      <c r="A59" s="68" t="s">
        <v>88</v>
      </c>
      <c r="B59" s="110" t="s">
        <v>53</v>
      </c>
      <c r="C59" s="68" t="s">
        <v>158</v>
      </c>
      <c r="D59" s="49">
        <v>900000</v>
      </c>
      <c r="E59" s="49">
        <v>500000</v>
      </c>
      <c r="F59" s="52">
        <v>482998.5</v>
      </c>
      <c r="G59" s="51">
        <f t="shared" si="0"/>
        <v>0.96599699999999999</v>
      </c>
    </row>
    <row r="60" spans="1:7" s="37" customFormat="1" ht="12" x14ac:dyDescent="0.2">
      <c r="A60" s="68" t="s">
        <v>88</v>
      </c>
      <c r="B60" s="110" t="s">
        <v>54</v>
      </c>
      <c r="C60" s="68" t="s">
        <v>91</v>
      </c>
      <c r="D60" s="49">
        <v>80000</v>
      </c>
      <c r="E60" s="49">
        <v>220000</v>
      </c>
      <c r="F60" s="52">
        <v>124613.74</v>
      </c>
      <c r="G60" s="51">
        <f t="shared" si="0"/>
        <v>0.56642609090909091</v>
      </c>
    </row>
    <row r="61" spans="1:7" s="37" customFormat="1" ht="12" x14ac:dyDescent="0.2">
      <c r="A61" s="74" t="s">
        <v>88</v>
      </c>
      <c r="B61" s="113" t="s">
        <v>92</v>
      </c>
      <c r="C61" s="75"/>
      <c r="D61" s="57">
        <f t="shared" ref="D61" si="6">SUM(D56:D60)</f>
        <v>1784000</v>
      </c>
      <c r="E61" s="57">
        <f>SUM(E56:E60)</f>
        <v>1329000</v>
      </c>
      <c r="F61" s="57">
        <f>SUM(F56:F60)</f>
        <v>1169656.5</v>
      </c>
      <c r="G61" s="56">
        <f t="shared" si="0"/>
        <v>0.88010270880361174</v>
      </c>
    </row>
    <row r="62" spans="1:7" s="37" customFormat="1" ht="12.75" thickBot="1" x14ac:dyDescent="0.25">
      <c r="A62" s="76" t="s">
        <v>93</v>
      </c>
      <c r="B62" s="114"/>
      <c r="C62" s="77"/>
      <c r="D62" s="78">
        <f>D50+D53+D55+D61</f>
        <v>57005000</v>
      </c>
      <c r="E62" s="78">
        <f>E50+E53+E55+E61</f>
        <v>65900000</v>
      </c>
      <c r="F62" s="78">
        <f>F50+F53+F55+F61</f>
        <v>63690636.5</v>
      </c>
      <c r="G62" s="61">
        <f t="shared" si="0"/>
        <v>0.96647399848254933</v>
      </c>
    </row>
    <row r="63" spans="1:7" s="37" customFormat="1" ht="12" x14ac:dyDescent="0.2">
      <c r="A63" s="62" t="s">
        <v>167</v>
      </c>
      <c r="B63" s="115" t="s">
        <v>56</v>
      </c>
      <c r="C63" s="62" t="s">
        <v>168</v>
      </c>
      <c r="D63" s="63">
        <v>60000</v>
      </c>
      <c r="E63" s="63">
        <v>60000</v>
      </c>
      <c r="F63" s="80">
        <v>60290</v>
      </c>
      <c r="G63" s="82">
        <f t="shared" si="0"/>
        <v>1.0048333333333332</v>
      </c>
    </row>
    <row r="64" spans="1:7" s="37" customFormat="1" ht="12" x14ac:dyDescent="0.2">
      <c r="A64" s="74" t="s">
        <v>167</v>
      </c>
      <c r="B64" s="113" t="s">
        <v>169</v>
      </c>
      <c r="C64" s="75"/>
      <c r="D64" s="57">
        <f t="shared" ref="D64:D65" si="7">D63</f>
        <v>60000</v>
      </c>
      <c r="E64" s="57">
        <f>E63</f>
        <v>60000</v>
      </c>
      <c r="F64" s="57">
        <f>F63</f>
        <v>60290</v>
      </c>
      <c r="G64" s="83">
        <f t="shared" si="0"/>
        <v>1.0048333333333332</v>
      </c>
    </row>
    <row r="65" spans="1:7" s="37" customFormat="1" ht="12.75" thickBot="1" x14ac:dyDescent="0.25">
      <c r="A65" s="76" t="s">
        <v>170</v>
      </c>
      <c r="B65" s="114"/>
      <c r="C65" s="77"/>
      <c r="D65" s="78">
        <f t="shared" si="7"/>
        <v>60000</v>
      </c>
      <c r="E65" s="78">
        <f>E64</f>
        <v>60000</v>
      </c>
      <c r="F65" s="78">
        <f>F64</f>
        <v>60290</v>
      </c>
      <c r="G65" s="84">
        <f t="shared" si="0"/>
        <v>1.0048333333333332</v>
      </c>
    </row>
    <row r="66" spans="1:7" s="37" customFormat="1" ht="12" x14ac:dyDescent="0.2">
      <c r="A66" s="62" t="s">
        <v>176</v>
      </c>
      <c r="B66" s="115" t="s">
        <v>40</v>
      </c>
      <c r="C66" s="62" t="s">
        <v>177</v>
      </c>
      <c r="D66" s="63">
        <v>0</v>
      </c>
      <c r="E66" s="63">
        <v>0</v>
      </c>
      <c r="F66" s="63">
        <v>0</v>
      </c>
      <c r="G66" s="82"/>
    </row>
    <row r="67" spans="1:7" s="37" customFormat="1" ht="12" x14ac:dyDescent="0.2">
      <c r="A67" s="74" t="s">
        <v>176</v>
      </c>
      <c r="B67" s="113" t="s">
        <v>177</v>
      </c>
      <c r="C67" s="75"/>
      <c r="D67" s="57">
        <v>0</v>
      </c>
      <c r="E67" s="57">
        <v>0</v>
      </c>
      <c r="F67" s="57">
        <v>0</v>
      </c>
      <c r="G67" s="83"/>
    </row>
    <row r="68" spans="1:7" s="37" customFormat="1" ht="12.75" thickBot="1" x14ac:dyDescent="0.25">
      <c r="A68" s="76" t="s">
        <v>178</v>
      </c>
      <c r="B68" s="114"/>
      <c r="C68" s="77"/>
      <c r="D68" s="78">
        <v>0</v>
      </c>
      <c r="E68" s="78">
        <v>0</v>
      </c>
      <c r="F68" s="78">
        <v>0</v>
      </c>
      <c r="G68" s="84"/>
    </row>
    <row r="69" spans="1:7" s="37" customFormat="1" ht="12" x14ac:dyDescent="0.2">
      <c r="A69" s="62" t="s">
        <v>94</v>
      </c>
      <c r="B69" s="115" t="s">
        <v>40</v>
      </c>
      <c r="C69" s="62" t="s">
        <v>95</v>
      </c>
      <c r="D69" s="63">
        <v>105000</v>
      </c>
      <c r="E69" s="63">
        <v>261000</v>
      </c>
      <c r="F69" s="63">
        <v>261657</v>
      </c>
      <c r="G69" s="85">
        <f t="shared" si="0"/>
        <v>1.0025172413793104</v>
      </c>
    </row>
    <row r="70" spans="1:7" s="37" customFormat="1" ht="12.75" thickBot="1" x14ac:dyDescent="0.25">
      <c r="A70" s="156" t="s">
        <v>94</v>
      </c>
      <c r="B70" s="157" t="s">
        <v>96</v>
      </c>
      <c r="C70" s="158"/>
      <c r="D70" s="159">
        <v>105000</v>
      </c>
      <c r="E70" s="159">
        <f>E69</f>
        <v>261000</v>
      </c>
      <c r="F70" s="159">
        <f>F69</f>
        <v>261657</v>
      </c>
      <c r="G70" s="86">
        <f t="shared" si="0"/>
        <v>1.0025172413793104</v>
      </c>
    </row>
    <row r="71" spans="1:7" s="37" customFormat="1" ht="12" x14ac:dyDescent="0.2">
      <c r="A71" s="87" t="s">
        <v>184</v>
      </c>
      <c r="B71" s="88" t="s">
        <v>40</v>
      </c>
      <c r="C71" s="87" t="s">
        <v>185</v>
      </c>
      <c r="D71" s="50">
        <v>0</v>
      </c>
      <c r="E71" s="50">
        <v>0</v>
      </c>
      <c r="F71" s="50">
        <v>0</v>
      </c>
      <c r="G71" s="85"/>
    </row>
    <row r="72" spans="1:7" s="37" customFormat="1" ht="12" x14ac:dyDescent="0.2">
      <c r="A72" s="90" t="s">
        <v>184</v>
      </c>
      <c r="B72" s="91" t="s">
        <v>183</v>
      </c>
      <c r="C72" s="91"/>
      <c r="D72" s="57">
        <v>0</v>
      </c>
      <c r="E72" s="57">
        <v>0</v>
      </c>
      <c r="F72" s="57">
        <v>0</v>
      </c>
      <c r="G72" s="86"/>
    </row>
    <row r="73" spans="1:7" s="37" customFormat="1" ht="12" x14ac:dyDescent="0.2">
      <c r="A73" s="153" t="s">
        <v>97</v>
      </c>
      <c r="B73" s="154" t="s">
        <v>40</v>
      </c>
      <c r="C73" s="153" t="s">
        <v>199</v>
      </c>
      <c r="D73" s="155">
        <v>0</v>
      </c>
      <c r="E73" s="52">
        <v>170000</v>
      </c>
      <c r="F73" s="52">
        <v>65340</v>
      </c>
      <c r="G73" s="92">
        <f t="shared" si="0"/>
        <v>0.38435294117647056</v>
      </c>
    </row>
    <row r="74" spans="1:7" s="37" customFormat="1" ht="12" x14ac:dyDescent="0.2">
      <c r="A74" s="68" t="s">
        <v>97</v>
      </c>
      <c r="B74" s="110" t="s">
        <v>36</v>
      </c>
      <c r="C74" s="68" t="s">
        <v>98</v>
      </c>
      <c r="D74" s="52">
        <v>500000</v>
      </c>
      <c r="E74" s="52">
        <v>1756536</v>
      </c>
      <c r="F74" s="52">
        <v>1429473.33</v>
      </c>
      <c r="G74" s="92">
        <f t="shared" si="0"/>
        <v>0.81380246690076385</v>
      </c>
    </row>
    <row r="75" spans="1:7" s="37" customFormat="1" ht="12" x14ac:dyDescent="0.2">
      <c r="A75" s="74" t="s">
        <v>97</v>
      </c>
      <c r="B75" s="113" t="s">
        <v>99</v>
      </c>
      <c r="C75" s="75"/>
      <c r="D75" s="57">
        <f>D74</f>
        <v>500000</v>
      </c>
      <c r="E75" s="57">
        <f>SUM(E73:E74)</f>
        <v>1926536</v>
      </c>
      <c r="F75" s="57">
        <f>SUM(F73:F74)</f>
        <v>1494813.33</v>
      </c>
      <c r="G75" s="86">
        <f t="shared" si="0"/>
        <v>0.77590729163638783</v>
      </c>
    </row>
    <row r="76" spans="1:7" s="37" customFormat="1" ht="12.75" thickBot="1" x14ac:dyDescent="0.25">
      <c r="A76" s="76" t="s">
        <v>100</v>
      </c>
      <c r="B76" s="114"/>
      <c r="C76" s="77"/>
      <c r="D76" s="78">
        <f>D70+D75</f>
        <v>605000</v>
      </c>
      <c r="E76" s="78">
        <f>SUM(E70+E72+E75)</f>
        <v>2187536</v>
      </c>
      <c r="F76" s="78">
        <f>F70+F72+F75</f>
        <v>1756470.33</v>
      </c>
      <c r="G76" s="93">
        <f t="shared" si="0"/>
        <v>0.8029446509680298</v>
      </c>
    </row>
    <row r="77" spans="1:7" s="37" customFormat="1" ht="12" x14ac:dyDescent="0.2">
      <c r="A77" s="47" t="s">
        <v>159</v>
      </c>
      <c r="B77" s="48" t="s">
        <v>40</v>
      </c>
      <c r="C77" s="47" t="s">
        <v>160</v>
      </c>
      <c r="D77" s="49">
        <v>1000</v>
      </c>
      <c r="E77" s="49">
        <v>1000</v>
      </c>
      <c r="F77" s="49">
        <v>1680</v>
      </c>
      <c r="G77" s="51">
        <f t="shared" ref="G77:G101" si="8">F77/E77</f>
        <v>1.68</v>
      </c>
    </row>
    <row r="78" spans="1:7" s="37" customFormat="1" ht="12" x14ac:dyDescent="0.2">
      <c r="A78" s="53" t="s">
        <v>159</v>
      </c>
      <c r="B78" s="54" t="s">
        <v>161</v>
      </c>
      <c r="C78" s="54"/>
      <c r="D78" s="94">
        <v>1000</v>
      </c>
      <c r="E78" s="94">
        <f>E77</f>
        <v>1000</v>
      </c>
      <c r="F78" s="94">
        <f>F77</f>
        <v>1680</v>
      </c>
      <c r="G78" s="56">
        <f t="shared" si="8"/>
        <v>1.68</v>
      </c>
    </row>
    <row r="79" spans="1:7" s="37" customFormat="1" ht="12.75" thickBot="1" x14ac:dyDescent="0.25">
      <c r="A79" s="95" t="s">
        <v>162</v>
      </c>
      <c r="B79" s="96"/>
      <c r="C79" s="96"/>
      <c r="D79" s="97">
        <v>1000</v>
      </c>
      <c r="E79" s="97">
        <f>E78</f>
        <v>1000</v>
      </c>
      <c r="F79" s="97">
        <f>F78</f>
        <v>1680</v>
      </c>
      <c r="G79" s="98">
        <f t="shared" si="8"/>
        <v>1.68</v>
      </c>
    </row>
    <row r="80" spans="1:7" s="37" customFormat="1" ht="12.75" thickBot="1" x14ac:dyDescent="0.25">
      <c r="A80" s="99" t="s">
        <v>101</v>
      </c>
      <c r="B80" s="99"/>
      <c r="C80" s="99"/>
      <c r="D80" s="100">
        <f>D22+D45+D62+D65+D68+D76+D79</f>
        <v>93637000</v>
      </c>
      <c r="E80" s="100">
        <f>E22+E45+E62+E65+E68+E76+E79</f>
        <v>106651536</v>
      </c>
      <c r="F80" s="100">
        <f>F22+F45+F62+F65+F68+F76+F79</f>
        <v>101002731.83999999</v>
      </c>
      <c r="G80" s="101">
        <f t="shared" si="8"/>
        <v>0.94703494790736054</v>
      </c>
    </row>
    <row r="81" spans="1:7" s="37" customFormat="1" ht="12" x14ac:dyDescent="0.2">
      <c r="A81" s="102" t="s">
        <v>102</v>
      </c>
      <c r="B81" s="108" t="s">
        <v>56</v>
      </c>
      <c r="C81" s="102" t="s">
        <v>103</v>
      </c>
      <c r="D81" s="50">
        <v>990000</v>
      </c>
      <c r="E81" s="50">
        <v>1175000</v>
      </c>
      <c r="F81" s="50">
        <v>1186465</v>
      </c>
      <c r="G81" s="89">
        <f t="shared" si="8"/>
        <v>1.0097574468085107</v>
      </c>
    </row>
    <row r="82" spans="1:7" s="37" customFormat="1" ht="12" x14ac:dyDescent="0.2">
      <c r="A82" s="68" t="s">
        <v>102</v>
      </c>
      <c r="B82" s="110" t="s">
        <v>58</v>
      </c>
      <c r="C82" s="68" t="s">
        <v>104</v>
      </c>
      <c r="D82" s="52">
        <v>350000</v>
      </c>
      <c r="E82" s="52">
        <v>1200000</v>
      </c>
      <c r="F82" s="52">
        <v>1091097</v>
      </c>
      <c r="G82" s="103">
        <f t="shared" si="8"/>
        <v>0.90924749999999999</v>
      </c>
    </row>
    <row r="83" spans="1:7" s="37" customFormat="1" ht="12" x14ac:dyDescent="0.2">
      <c r="A83" s="68" t="s">
        <v>102</v>
      </c>
      <c r="B83" s="110" t="s">
        <v>105</v>
      </c>
      <c r="C83" s="68" t="s">
        <v>106</v>
      </c>
      <c r="D83" s="52">
        <v>82500000</v>
      </c>
      <c r="E83" s="52">
        <v>94800000</v>
      </c>
      <c r="F83" s="52">
        <v>94608412.590000004</v>
      </c>
      <c r="G83" s="103">
        <f t="shared" si="8"/>
        <v>0.99797903575949376</v>
      </c>
    </row>
    <row r="84" spans="1:7" s="37" customFormat="1" ht="12" x14ac:dyDescent="0.2">
      <c r="A84" s="68" t="s">
        <v>102</v>
      </c>
      <c r="B84" s="110" t="s">
        <v>107</v>
      </c>
      <c r="C84" s="68" t="s">
        <v>108</v>
      </c>
      <c r="D84" s="52">
        <v>20000</v>
      </c>
      <c r="E84" s="52">
        <v>28000</v>
      </c>
      <c r="F84" s="52">
        <v>188755.37</v>
      </c>
      <c r="G84" s="103">
        <f t="shared" si="8"/>
        <v>6.7412632142857145</v>
      </c>
    </row>
    <row r="85" spans="1:7" s="37" customFormat="1" ht="12" x14ac:dyDescent="0.2">
      <c r="A85" s="68" t="s">
        <v>102</v>
      </c>
      <c r="B85" s="110" t="s">
        <v>109</v>
      </c>
      <c r="C85" s="68" t="s">
        <v>110</v>
      </c>
      <c r="D85" s="52">
        <v>0</v>
      </c>
      <c r="E85" s="52">
        <v>25000</v>
      </c>
      <c r="F85" s="52">
        <v>22117</v>
      </c>
      <c r="G85" s="103">
        <f t="shared" si="8"/>
        <v>0.88468000000000002</v>
      </c>
    </row>
    <row r="86" spans="1:7" s="37" customFormat="1" ht="12" x14ac:dyDescent="0.2">
      <c r="A86" s="74" t="s">
        <v>102</v>
      </c>
      <c r="B86" s="113" t="s">
        <v>111</v>
      </c>
      <c r="C86" s="75"/>
      <c r="D86" s="57">
        <f t="shared" ref="D86" si="9">SUM(D81:D85)</f>
        <v>83860000</v>
      </c>
      <c r="E86" s="57">
        <f>SUM(E81:E85)</f>
        <v>97228000</v>
      </c>
      <c r="F86" s="57">
        <f>SUM(F81:F85)</f>
        <v>97096846.960000008</v>
      </c>
      <c r="G86" s="83">
        <f t="shared" si="8"/>
        <v>0.99865107746739634</v>
      </c>
    </row>
    <row r="87" spans="1:7" s="37" customFormat="1" ht="12.75" thickBot="1" x14ac:dyDescent="0.25">
      <c r="A87" s="76" t="s">
        <v>112</v>
      </c>
      <c r="B87" s="114"/>
      <c r="C87" s="77"/>
      <c r="D87" s="78">
        <f t="shared" ref="D87" si="10">D86</f>
        <v>83860000</v>
      </c>
      <c r="E87" s="78">
        <f>E86</f>
        <v>97228000</v>
      </c>
      <c r="F87" s="78">
        <f>F86</f>
        <v>97096846.960000008</v>
      </c>
      <c r="G87" s="84">
        <f t="shared" si="8"/>
        <v>0.99865107746739634</v>
      </c>
    </row>
    <row r="88" spans="1:7" s="37" customFormat="1" ht="12" x14ac:dyDescent="0.2">
      <c r="A88" s="62" t="s">
        <v>113</v>
      </c>
      <c r="B88" s="115" t="s">
        <v>205</v>
      </c>
      <c r="C88" s="62" t="s">
        <v>206</v>
      </c>
      <c r="D88" s="63">
        <v>0</v>
      </c>
      <c r="E88" s="63">
        <v>0</v>
      </c>
      <c r="F88" s="63">
        <v>7895</v>
      </c>
      <c r="G88" s="82"/>
    </row>
    <row r="89" spans="1:7" s="37" customFormat="1" ht="12" x14ac:dyDescent="0.2">
      <c r="A89" s="74" t="s">
        <v>113</v>
      </c>
      <c r="B89" s="113" t="s">
        <v>114</v>
      </c>
      <c r="C89" s="75"/>
      <c r="D89" s="57">
        <v>0</v>
      </c>
      <c r="E89" s="57">
        <v>0</v>
      </c>
      <c r="F89" s="57">
        <f>F88</f>
        <v>7895</v>
      </c>
      <c r="G89" s="83"/>
    </row>
    <row r="90" spans="1:7" s="37" customFormat="1" ht="12" x14ac:dyDescent="0.2">
      <c r="A90" s="68" t="s">
        <v>163</v>
      </c>
      <c r="B90" s="110" t="s">
        <v>17</v>
      </c>
      <c r="C90" s="68" t="s">
        <v>164</v>
      </c>
      <c r="D90" s="52">
        <v>0</v>
      </c>
      <c r="E90" s="52">
        <v>0</v>
      </c>
      <c r="F90" s="52">
        <v>0</v>
      </c>
      <c r="G90" s="103"/>
    </row>
    <row r="91" spans="1:7" s="37" customFormat="1" ht="12" x14ac:dyDescent="0.2">
      <c r="A91" s="74" t="s">
        <v>163</v>
      </c>
      <c r="B91" s="113" t="s">
        <v>165</v>
      </c>
      <c r="C91" s="75"/>
      <c r="D91" s="57">
        <v>0</v>
      </c>
      <c r="E91" s="57">
        <v>0</v>
      </c>
      <c r="F91" s="57">
        <v>0</v>
      </c>
      <c r="G91" s="83"/>
    </row>
    <row r="92" spans="1:7" s="37" customFormat="1" ht="12.75" thickBot="1" x14ac:dyDescent="0.25">
      <c r="A92" s="76" t="s">
        <v>115</v>
      </c>
      <c r="B92" s="114"/>
      <c r="C92" s="77"/>
      <c r="D92" s="78">
        <v>0</v>
      </c>
      <c r="E92" s="78">
        <v>0</v>
      </c>
      <c r="F92" s="78">
        <f>F89+F91</f>
        <v>7895</v>
      </c>
      <c r="G92" s="93"/>
    </row>
    <row r="93" spans="1:7" s="37" customFormat="1" ht="12" x14ac:dyDescent="0.2">
      <c r="A93" s="62" t="s">
        <v>116</v>
      </c>
      <c r="B93" s="115" t="s">
        <v>40</v>
      </c>
      <c r="C93" s="62" t="s">
        <v>117</v>
      </c>
      <c r="D93" s="63">
        <v>2000</v>
      </c>
      <c r="E93" s="63">
        <v>2000</v>
      </c>
      <c r="F93" s="63">
        <v>1385.33</v>
      </c>
      <c r="G93" s="85">
        <f t="shared" ref="G93" si="11">F93/E93</f>
        <v>0.69266499999999998</v>
      </c>
    </row>
    <row r="94" spans="1:7" s="37" customFormat="1" ht="12" x14ac:dyDescent="0.2">
      <c r="A94" s="102" t="s">
        <v>116</v>
      </c>
      <c r="B94" s="108" t="s">
        <v>36</v>
      </c>
      <c r="C94" s="102" t="s">
        <v>186</v>
      </c>
      <c r="D94" s="50">
        <v>0</v>
      </c>
      <c r="E94" s="50">
        <v>300000</v>
      </c>
      <c r="F94" s="50">
        <v>342403.06</v>
      </c>
      <c r="G94" s="89">
        <f t="shared" si="8"/>
        <v>1.1413435333333333</v>
      </c>
    </row>
    <row r="95" spans="1:7" s="37" customFormat="1" ht="12" x14ac:dyDescent="0.2">
      <c r="A95" s="74" t="s">
        <v>116</v>
      </c>
      <c r="B95" s="113" t="s">
        <v>118</v>
      </c>
      <c r="C95" s="75"/>
      <c r="D95" s="57">
        <v>2000</v>
      </c>
      <c r="E95" s="57">
        <f>SUM(E93:E94)</f>
        <v>302000</v>
      </c>
      <c r="F95" s="57">
        <f>SUM(F93:F94)</f>
        <v>343788.39</v>
      </c>
      <c r="G95" s="86">
        <f t="shared" si="8"/>
        <v>1.1383721523178809</v>
      </c>
    </row>
    <row r="96" spans="1:7" s="37" customFormat="1" ht="12.75" thickBot="1" x14ac:dyDescent="0.25">
      <c r="A96" s="76" t="s">
        <v>119</v>
      </c>
      <c r="B96" s="114"/>
      <c r="C96" s="77"/>
      <c r="D96" s="78">
        <v>2000</v>
      </c>
      <c r="E96" s="78">
        <f>E95</f>
        <v>302000</v>
      </c>
      <c r="F96" s="78">
        <f>F95</f>
        <v>343788.39</v>
      </c>
      <c r="G96" s="93">
        <f t="shared" si="8"/>
        <v>1.1383721523178809</v>
      </c>
    </row>
    <row r="97" spans="1:7" s="37" customFormat="1" ht="12" x14ac:dyDescent="0.2">
      <c r="A97" s="47" t="s">
        <v>120</v>
      </c>
      <c r="B97" s="48" t="s">
        <v>36</v>
      </c>
      <c r="C97" s="47" t="s">
        <v>121</v>
      </c>
      <c r="D97" s="49">
        <v>10000000</v>
      </c>
      <c r="E97" s="49">
        <v>7953536</v>
      </c>
      <c r="F97" s="49">
        <v>2386201.4900000002</v>
      </c>
      <c r="G97" s="51">
        <f t="shared" si="8"/>
        <v>0.30001768898764025</v>
      </c>
    </row>
    <row r="98" spans="1:7" s="37" customFormat="1" ht="12" x14ac:dyDescent="0.2">
      <c r="A98" s="47" t="s">
        <v>120</v>
      </c>
      <c r="B98" s="48" t="s">
        <v>105</v>
      </c>
      <c r="C98" s="47" t="s">
        <v>122</v>
      </c>
      <c r="D98" s="49">
        <v>0</v>
      </c>
      <c r="E98" s="49">
        <v>1168000</v>
      </c>
      <c r="F98" s="49">
        <v>1168000</v>
      </c>
      <c r="G98" s="51">
        <f t="shared" si="8"/>
        <v>1</v>
      </c>
    </row>
    <row r="99" spans="1:7" s="37" customFormat="1" ht="12" x14ac:dyDescent="0.2">
      <c r="A99" s="74" t="s">
        <v>120</v>
      </c>
      <c r="B99" s="113" t="s">
        <v>123</v>
      </c>
      <c r="C99" s="75"/>
      <c r="D99" s="25">
        <f>SUM(D97:D98)</f>
        <v>10000000</v>
      </c>
      <c r="E99" s="25">
        <f>SUM(E97:E98)</f>
        <v>9121536</v>
      </c>
      <c r="F99" s="25">
        <f>SUM(F97:F98)</f>
        <v>3554201.49</v>
      </c>
      <c r="G99" s="86">
        <f t="shared" si="8"/>
        <v>0.38964945048728639</v>
      </c>
    </row>
    <row r="100" spans="1:7" s="37" customFormat="1" ht="12.75" thickBot="1" x14ac:dyDescent="0.25">
      <c r="A100" s="76" t="s">
        <v>124</v>
      </c>
      <c r="B100" s="114"/>
      <c r="C100" s="77"/>
      <c r="D100" s="26">
        <f t="shared" ref="D100" si="12">D99</f>
        <v>10000000</v>
      </c>
      <c r="E100" s="26">
        <f>E99</f>
        <v>9121536</v>
      </c>
      <c r="F100" s="26">
        <f>F99</f>
        <v>3554201.49</v>
      </c>
      <c r="G100" s="93">
        <f t="shared" si="8"/>
        <v>0.38964945048728639</v>
      </c>
    </row>
    <row r="101" spans="1:7" s="37" customFormat="1" ht="12.75" thickBot="1" x14ac:dyDescent="0.25">
      <c r="A101" s="104" t="s">
        <v>125</v>
      </c>
      <c r="B101" s="116"/>
      <c r="C101" s="104"/>
      <c r="D101" s="105">
        <f>D87+D92+D96+D100</f>
        <v>93862000</v>
      </c>
      <c r="E101" s="105">
        <f>E87+E92+E96+E100</f>
        <v>106651536</v>
      </c>
      <c r="F101" s="105">
        <f>F87+F92+F96+F100</f>
        <v>101002731.84</v>
      </c>
      <c r="G101" s="106">
        <f t="shared" si="8"/>
        <v>0.94703494790736065</v>
      </c>
    </row>
    <row r="102" spans="1:7" s="37" customFormat="1" ht="12.75" thickBot="1" x14ac:dyDescent="0.25">
      <c r="A102" s="104" t="s">
        <v>126</v>
      </c>
      <c r="B102" s="116"/>
      <c r="C102" s="104"/>
      <c r="D102" s="100">
        <v>0</v>
      </c>
      <c r="E102" s="100">
        <f>E101-E80</f>
        <v>0</v>
      </c>
      <c r="F102" s="100">
        <f>F101-F80</f>
        <v>0</v>
      </c>
      <c r="G102" s="107"/>
    </row>
    <row r="104" spans="1:7" s="37" customFormat="1" ht="12" x14ac:dyDescent="0.2">
      <c r="A104" s="125" t="s">
        <v>190</v>
      </c>
      <c r="B104" s="126"/>
      <c r="C104" s="127"/>
      <c r="D104" s="128"/>
      <c r="E104" s="128"/>
      <c r="F104" s="128"/>
      <c r="G104" s="127"/>
    </row>
    <row r="105" spans="1:7" s="37" customFormat="1" ht="12" x14ac:dyDescent="0.2">
      <c r="A105" s="125" t="s">
        <v>173</v>
      </c>
      <c r="B105" s="126"/>
      <c r="C105" s="127"/>
      <c r="D105" s="128"/>
      <c r="E105" s="128"/>
      <c r="F105" s="128"/>
      <c r="G105" s="127"/>
    </row>
    <row r="106" spans="1:7" s="37" customFormat="1" ht="12" x14ac:dyDescent="0.2">
      <c r="A106" s="125" t="s">
        <v>207</v>
      </c>
      <c r="B106" s="126"/>
      <c r="C106" s="127"/>
      <c r="D106" s="128"/>
      <c r="E106" s="128"/>
      <c r="F106" s="128"/>
      <c r="G106" s="127"/>
    </row>
  </sheetData>
  <pageMargins left="0.39370078740157483" right="0.39370078740157483" top="0.39370078740157483" bottom="0.39370078740157483" header="0.39370078740157483" footer="0.59055118110236227"/>
  <pageSetup paperSize="9" fitToHeight="2" orientation="portrait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tabSelected="1" zoomScale="85" zoomScaleNormal="85" workbookViewId="0">
      <selection activeCell="E6" sqref="E6:E24"/>
    </sheetView>
  </sheetViews>
  <sheetFormatPr defaultRowHeight="15" x14ac:dyDescent="0.25"/>
  <cols>
    <col min="1" max="1" width="44.42578125" customWidth="1"/>
    <col min="2" max="2" width="11.85546875" bestFit="1" customWidth="1"/>
    <col min="3" max="3" width="11.5703125" bestFit="1" customWidth="1"/>
    <col min="4" max="4" width="11" bestFit="1" customWidth="1"/>
    <col min="5" max="5" width="11.5703125" bestFit="1" customWidth="1"/>
  </cols>
  <sheetData>
    <row r="1" spans="1:9" ht="19.5" x14ac:dyDescent="0.3">
      <c r="A1" s="160" t="s">
        <v>202</v>
      </c>
      <c r="B1" s="160"/>
      <c r="C1" s="160"/>
      <c r="D1" s="160"/>
      <c r="E1" s="160"/>
    </row>
    <row r="2" spans="1:9" ht="15.75" x14ac:dyDescent="0.25">
      <c r="A2" s="2" t="s">
        <v>127</v>
      </c>
      <c r="C2" s="3"/>
      <c r="E2" s="7"/>
    </row>
    <row r="3" spans="1:9" ht="15.75" thickBot="1" x14ac:dyDescent="0.3">
      <c r="C3" s="3"/>
      <c r="D3" s="4"/>
      <c r="E3" s="7"/>
    </row>
    <row r="4" spans="1:9" x14ac:dyDescent="0.25">
      <c r="A4" s="19"/>
      <c r="B4" s="13" t="s">
        <v>180</v>
      </c>
      <c r="C4" s="27" t="s">
        <v>155</v>
      </c>
      <c r="D4" s="28" t="s">
        <v>156</v>
      </c>
      <c r="E4" s="29" t="s">
        <v>155</v>
      </c>
    </row>
    <row r="5" spans="1:9" ht="15.75" thickBot="1" x14ac:dyDescent="0.3">
      <c r="A5" s="20"/>
      <c r="B5" s="14" t="s">
        <v>195</v>
      </c>
      <c r="C5" s="30" t="s">
        <v>203</v>
      </c>
      <c r="D5" s="31" t="s">
        <v>157</v>
      </c>
      <c r="E5" s="32" t="s">
        <v>204</v>
      </c>
    </row>
    <row r="6" spans="1:9" x14ac:dyDescent="0.25">
      <c r="A6" s="21" t="s">
        <v>125</v>
      </c>
      <c r="B6" s="11">
        <f>B7+B8</f>
        <v>97530</v>
      </c>
      <c r="C6" s="11">
        <f>C7+C8</f>
        <v>97448.530350000001</v>
      </c>
      <c r="D6" s="22">
        <f t="shared" ref="D6:D32" si="0">C6/B6*100</f>
        <v>99.916467087050137</v>
      </c>
      <c r="E6" s="11">
        <v>90687.196460000006</v>
      </c>
    </row>
    <row r="7" spans="1:9" x14ac:dyDescent="0.25">
      <c r="A7" s="5" t="s">
        <v>128</v>
      </c>
      <c r="B7" s="17">
        <f>SUM(podrobne!E83:E84)/1000</f>
        <v>94828</v>
      </c>
      <c r="C7" s="17">
        <f>SUM(podrobne!F83:F84)/1000</f>
        <v>94797.167960000006</v>
      </c>
      <c r="D7" s="10">
        <f t="shared" si="0"/>
        <v>99.967486354241373</v>
      </c>
      <c r="E7" s="17">
        <v>88081.980740000014</v>
      </c>
    </row>
    <row r="8" spans="1:9" x14ac:dyDescent="0.25">
      <c r="A8" s="5" t="s">
        <v>129</v>
      </c>
      <c r="B8" s="17">
        <f>(podrobne!E81+podrobne!E82+podrobne!E85+podrobne!E89+podrobne!E91+podrobne!E95)/1000</f>
        <v>2702</v>
      </c>
      <c r="C8" s="17">
        <f>(podrobne!F81+podrobne!F82+podrobne!F85+podrobne!F89+podrobne!F91+podrobne!F95)/1000</f>
        <v>2651.3623900000002</v>
      </c>
      <c r="D8" s="10">
        <f t="shared" si="0"/>
        <v>98.125921169504082</v>
      </c>
      <c r="E8" s="17">
        <v>2605.2157199999997</v>
      </c>
    </row>
    <row r="9" spans="1:9" x14ac:dyDescent="0.25">
      <c r="A9" s="5" t="s">
        <v>130</v>
      </c>
      <c r="B9" s="17">
        <f>podrobne!E88/1000</f>
        <v>0</v>
      </c>
      <c r="C9" s="17">
        <v>0</v>
      </c>
      <c r="D9" s="129" t="s">
        <v>191</v>
      </c>
      <c r="E9" s="17">
        <v>0</v>
      </c>
    </row>
    <row r="10" spans="1:9" x14ac:dyDescent="0.25">
      <c r="A10" s="6" t="s">
        <v>101</v>
      </c>
      <c r="B10" s="18">
        <f>B11+B17+B25+B33+B34</f>
        <v>106651.53599999999</v>
      </c>
      <c r="C10" s="18">
        <f>C11+C17+C25+C33+C34</f>
        <v>101002.73184000001</v>
      </c>
      <c r="D10" s="16">
        <f t="shared" si="0"/>
        <v>94.703494790736073</v>
      </c>
      <c r="E10" s="18">
        <v>94047.077980000002</v>
      </c>
    </row>
    <row r="11" spans="1:9" x14ac:dyDescent="0.25">
      <c r="A11" s="6" t="s">
        <v>131</v>
      </c>
      <c r="B11" s="18">
        <f>(podrobne!E22+podrobne!E75)/1000</f>
        <v>24397.536</v>
      </c>
      <c r="C11" s="18">
        <f>(podrobne!F22+podrobne!F75)/1000</f>
        <v>22798.028829999999</v>
      </c>
      <c r="D11" s="16">
        <f t="shared" si="0"/>
        <v>93.443980695427598</v>
      </c>
      <c r="E11" s="18">
        <v>23356.18636</v>
      </c>
    </row>
    <row r="12" spans="1:9" x14ac:dyDescent="0.25">
      <c r="A12" s="5" t="s">
        <v>132</v>
      </c>
      <c r="B12" s="17">
        <f>SUM(podrobne!E14:E16,podrobne!E11:E11)/1000</f>
        <v>1796</v>
      </c>
      <c r="C12" s="17">
        <f>SUM(podrobne!F14:F16,podrobne!F11:F11)/1000</f>
        <v>1639.1286200000002</v>
      </c>
      <c r="D12" s="10">
        <f t="shared" si="0"/>
        <v>91.265513363028958</v>
      </c>
      <c r="E12" s="17">
        <v>1908.3148200000001</v>
      </c>
      <c r="I12" t="s">
        <v>173</v>
      </c>
    </row>
    <row r="13" spans="1:9" x14ac:dyDescent="0.25">
      <c r="A13" s="5" t="s">
        <v>200</v>
      </c>
      <c r="B13" s="17">
        <f>(podrobne!E73+podrobne!E74+podrobne!E13)/1000</f>
        <v>2246.5360000000001</v>
      </c>
      <c r="C13" s="17">
        <f>(podrobne!F73+podrobne!F74+podrobne!F13)/1000</f>
        <v>1779.37302</v>
      </c>
      <c r="D13" s="10">
        <f t="shared" si="0"/>
        <v>79.205186117649575</v>
      </c>
      <c r="E13" s="17">
        <v>1904.2978899999998</v>
      </c>
    </row>
    <row r="14" spans="1:9" x14ac:dyDescent="0.25">
      <c r="A14" s="5" t="s">
        <v>133</v>
      </c>
      <c r="B14" s="17">
        <f>podrobne!E12/1000</f>
        <v>10500</v>
      </c>
      <c r="C14" s="17">
        <f>podrobne!F12/1000</f>
        <v>10456.796920000001</v>
      </c>
      <c r="D14" s="10">
        <f t="shared" si="0"/>
        <v>99.588542095238097</v>
      </c>
      <c r="E14" s="17">
        <v>10494.52009</v>
      </c>
    </row>
    <row r="15" spans="1:9" x14ac:dyDescent="0.25">
      <c r="A15" s="5" t="s">
        <v>181</v>
      </c>
      <c r="B15" s="17">
        <f>SUM(podrobne!E8:E10)/1000</f>
        <v>7000</v>
      </c>
      <c r="C15" s="17">
        <f>SUM(podrobne!F8:F10)/1000</f>
        <v>6686.7314800000004</v>
      </c>
      <c r="D15" s="10">
        <f t="shared" si="0"/>
        <v>95.524735428571432</v>
      </c>
      <c r="E15" s="17">
        <v>6794.3973800000003</v>
      </c>
    </row>
    <row r="16" spans="1:9" x14ac:dyDescent="0.25">
      <c r="A16" s="5" t="s">
        <v>134</v>
      </c>
      <c r="B16" s="17">
        <f>podrobne!E21/1000</f>
        <v>2855</v>
      </c>
      <c r="C16" s="17">
        <f>podrobne!F21/1000</f>
        <v>2235.9987900000001</v>
      </c>
      <c r="D16" s="10">
        <f t="shared" si="0"/>
        <v>78.318696672504387</v>
      </c>
      <c r="E16" s="17">
        <v>2254.6561799999995</v>
      </c>
    </row>
    <row r="17" spans="1:5" x14ac:dyDescent="0.25">
      <c r="A17" s="6" t="s">
        <v>135</v>
      </c>
      <c r="B17" s="18">
        <f>podrobne!E45/1000</f>
        <v>16032</v>
      </c>
      <c r="C17" s="18">
        <f>podrobne!F45/1000</f>
        <v>14190.43951</v>
      </c>
      <c r="D17" s="16">
        <f t="shared" si="0"/>
        <v>88.513220496506989</v>
      </c>
      <c r="E17" s="18">
        <v>12365.712060000002</v>
      </c>
    </row>
    <row r="18" spans="1:5" x14ac:dyDescent="0.25">
      <c r="A18" s="5" t="s">
        <v>136</v>
      </c>
      <c r="B18" s="17">
        <f>SUM(podrobne!E34,podrobne!E35)/1000</f>
        <v>200</v>
      </c>
      <c r="C18" s="17">
        <f>SUM(podrobne!F34,podrobne!F35)/1000</f>
        <v>163.56549999999999</v>
      </c>
      <c r="D18" s="15">
        <f t="shared" si="0"/>
        <v>81.782749999999993</v>
      </c>
      <c r="E18" s="17">
        <v>168.66048000000001</v>
      </c>
    </row>
    <row r="19" spans="1:5" x14ac:dyDescent="0.25">
      <c r="A19" s="5" t="s">
        <v>137</v>
      </c>
      <c r="B19" s="17">
        <f>podrobne!E31/1000</f>
        <v>1190</v>
      </c>
      <c r="C19" s="17">
        <f>podrobne!F31/1000</f>
        <v>1194.8140100000001</v>
      </c>
      <c r="D19" s="10">
        <f t="shared" si="0"/>
        <v>100.40453865546219</v>
      </c>
      <c r="E19" s="17">
        <v>774.30223000000001</v>
      </c>
    </row>
    <row r="20" spans="1:5" x14ac:dyDescent="0.25">
      <c r="A20" s="5" t="s">
        <v>138</v>
      </c>
      <c r="B20" s="17">
        <f>podrobne!E32/1000</f>
        <v>3580</v>
      </c>
      <c r="C20" s="17">
        <f>podrobne!F32/1000</f>
        <v>3584.8083799999999</v>
      </c>
      <c r="D20" s="10">
        <f t="shared" si="0"/>
        <v>100.13431229050281</v>
      </c>
      <c r="E20" s="17">
        <v>3229.6476000000002</v>
      </c>
    </row>
    <row r="21" spans="1:5" x14ac:dyDescent="0.25">
      <c r="A21" s="5" t="s">
        <v>139</v>
      </c>
      <c r="B21" s="17">
        <f>podrobne!E23/1000</f>
        <v>3000</v>
      </c>
      <c r="C21" s="17">
        <f>podrobne!F23/1000</f>
        <v>2435.6571200000003</v>
      </c>
      <c r="D21" s="10">
        <f t="shared" si="0"/>
        <v>81.188570666666678</v>
      </c>
      <c r="E21" s="17">
        <v>1844.9645700000001</v>
      </c>
    </row>
    <row r="22" spans="1:5" x14ac:dyDescent="0.25">
      <c r="A22" s="5" t="s">
        <v>140</v>
      </c>
      <c r="B22" s="17">
        <f>podrobne!E25/1000</f>
        <v>40</v>
      </c>
      <c r="C22" s="17">
        <f>podrobne!F25/1000</f>
        <v>10.920999999999999</v>
      </c>
      <c r="D22" s="10">
        <f t="shared" si="0"/>
        <v>27.302499999999995</v>
      </c>
      <c r="E22" s="17">
        <v>18.965</v>
      </c>
    </row>
    <row r="23" spans="1:5" x14ac:dyDescent="0.25">
      <c r="A23" s="5" t="s">
        <v>141</v>
      </c>
      <c r="B23" s="17">
        <f>((podrobne!E44-podrobne!E31-podrobne!E32-podrobne!E35-podrobne!E34)+podrobne!E27)/1000</f>
        <v>8022</v>
      </c>
      <c r="C23" s="17">
        <f>((podrobne!F44-podrobne!F31-podrobne!F32-podrobne!F35-podrobne!F34)+podrobne!F27)/1000</f>
        <v>6800.6735000000008</v>
      </c>
      <c r="D23" s="10">
        <f t="shared" si="0"/>
        <v>84.775286711543259</v>
      </c>
      <c r="E23" s="17">
        <v>6022.4905500000004</v>
      </c>
    </row>
    <row r="24" spans="1:5" x14ac:dyDescent="0.25">
      <c r="A24" s="151" t="s">
        <v>198</v>
      </c>
      <c r="B24" s="17"/>
      <c r="C24" s="152" t="s">
        <v>191</v>
      </c>
      <c r="D24" s="129" t="s">
        <v>191</v>
      </c>
      <c r="E24" s="17">
        <v>306.68162999999998</v>
      </c>
    </row>
    <row r="25" spans="1:5" x14ac:dyDescent="0.25">
      <c r="A25" s="6" t="s">
        <v>142</v>
      </c>
      <c r="B25" s="18">
        <f>(podrobne!E62)/1000</f>
        <v>65900</v>
      </c>
      <c r="C25" s="18">
        <f>(podrobne!F62)/1000</f>
        <v>63690.636500000001</v>
      </c>
      <c r="D25" s="16">
        <f t="shared" si="0"/>
        <v>96.647399848254935</v>
      </c>
      <c r="E25" s="18">
        <v>58069.40756</v>
      </c>
    </row>
    <row r="26" spans="1:5" x14ac:dyDescent="0.25">
      <c r="A26" s="5" t="s">
        <v>143</v>
      </c>
      <c r="B26" s="17">
        <f>podrobne!E46/1000</f>
        <v>44600</v>
      </c>
      <c r="C26" s="17">
        <f>podrobne!F46/1000</f>
        <v>43754.82</v>
      </c>
      <c r="D26" s="15">
        <f t="shared" si="0"/>
        <v>98.104977578475342</v>
      </c>
      <c r="E26" s="17">
        <v>40300</v>
      </c>
    </row>
    <row r="27" spans="1:5" x14ac:dyDescent="0.25">
      <c r="A27" s="5" t="s">
        <v>144</v>
      </c>
      <c r="B27" s="17">
        <f>podrobne!E47/1000</f>
        <v>3200</v>
      </c>
      <c r="C27" s="17">
        <f>podrobne!F47/1000</f>
        <v>2762.9560000000001</v>
      </c>
      <c r="D27" s="10">
        <f t="shared" si="0"/>
        <v>86.342375000000004</v>
      </c>
      <c r="E27" s="17">
        <v>1598.4069999999999</v>
      </c>
    </row>
    <row r="28" spans="1:5" x14ac:dyDescent="0.25">
      <c r="A28" s="5" t="s">
        <v>145</v>
      </c>
      <c r="B28" s="17">
        <f>podrobne!E51/1000</f>
        <v>11960</v>
      </c>
      <c r="C28" s="17">
        <f>podrobne!F51/1000</f>
        <v>11440.561</v>
      </c>
      <c r="D28" s="10">
        <f t="shared" si="0"/>
        <v>95.65686454849498</v>
      </c>
      <c r="E28" s="17">
        <v>10327.199000000001</v>
      </c>
    </row>
    <row r="29" spans="1:5" x14ac:dyDescent="0.25">
      <c r="A29" s="5" t="s">
        <v>146</v>
      </c>
      <c r="B29" s="17">
        <f>podrobne!E52/1000</f>
        <v>4340</v>
      </c>
      <c r="C29" s="17">
        <f>podrobne!F52/1000</f>
        <v>4181.3339999999998</v>
      </c>
      <c r="D29" s="10">
        <f t="shared" si="0"/>
        <v>96.344101382488475</v>
      </c>
      <c r="E29" s="17">
        <v>3769.221</v>
      </c>
    </row>
    <row r="30" spans="1:5" x14ac:dyDescent="0.25">
      <c r="A30" s="5" t="s">
        <v>192</v>
      </c>
      <c r="B30" s="17">
        <f>(podrobne!E48+podrobne!E49)/1000</f>
        <v>230</v>
      </c>
      <c r="C30" s="17">
        <f>(podrobne!F48+podrobne!F49)/1000</f>
        <v>197.35900000000001</v>
      </c>
      <c r="D30" s="10">
        <f t="shared" si="0"/>
        <v>85.808260869565217</v>
      </c>
      <c r="E30" s="17">
        <v>251.59299999999999</v>
      </c>
    </row>
    <row r="31" spans="1:5" x14ac:dyDescent="0.25">
      <c r="A31" s="5" t="s">
        <v>193</v>
      </c>
      <c r="B31" s="17">
        <f>podrobne!E54/1000</f>
        <v>241</v>
      </c>
      <c r="C31" s="10">
        <f>podrobne!F54/1000</f>
        <v>183.95</v>
      </c>
      <c r="D31" s="10">
        <f t="shared" si="0"/>
        <v>76.327800829875514</v>
      </c>
      <c r="E31" s="17">
        <v>176.47399999999999</v>
      </c>
    </row>
    <row r="32" spans="1:5" x14ac:dyDescent="0.25">
      <c r="A32" s="5" t="s">
        <v>147</v>
      </c>
      <c r="B32" s="17">
        <f>podrobne!E61/1000</f>
        <v>1329</v>
      </c>
      <c r="C32" s="17">
        <f>podrobne!F61/1000</f>
        <v>1169.6565000000001</v>
      </c>
      <c r="D32" s="10">
        <f t="shared" si="0"/>
        <v>88.010270880361176</v>
      </c>
      <c r="E32" s="17">
        <v>1646.5135599999999</v>
      </c>
    </row>
    <row r="33" spans="1:5" x14ac:dyDescent="0.25">
      <c r="A33" s="6" t="s">
        <v>148</v>
      </c>
      <c r="B33" s="18">
        <f>(podrobne!E63+podrobne!E77)/1000</f>
        <v>61</v>
      </c>
      <c r="C33" s="18">
        <f>(podrobne!F63+podrobne!F77)/1000</f>
        <v>61.97</v>
      </c>
      <c r="D33" s="11">
        <f>C33/B33*100</f>
        <v>101.59016393442624</v>
      </c>
      <c r="E33" s="18">
        <v>43.664999999999999</v>
      </c>
    </row>
    <row r="34" spans="1:5" x14ac:dyDescent="0.25">
      <c r="A34" s="6" t="s">
        <v>149</v>
      </c>
      <c r="B34" s="18">
        <f>podrobne!E69/1000</f>
        <v>261</v>
      </c>
      <c r="C34" s="18">
        <f>podrobne!F69/1000</f>
        <v>261.65699999999998</v>
      </c>
      <c r="D34" s="11">
        <f>C34/B34*100</f>
        <v>100.25172413793102</v>
      </c>
      <c r="E34" s="18">
        <v>212.107</v>
      </c>
    </row>
    <row r="35" spans="1:5" ht="15.75" thickBot="1" x14ac:dyDescent="0.3">
      <c r="A35" s="8" t="s">
        <v>150</v>
      </c>
      <c r="B35" s="12">
        <f>B34</f>
        <v>261</v>
      </c>
      <c r="C35" s="12">
        <f>C34</f>
        <v>261.65699999999998</v>
      </c>
      <c r="D35" s="12">
        <f>C35/B35*100</f>
        <v>100.25172413793102</v>
      </c>
      <c r="E35" s="12">
        <f>E34</f>
        <v>212.107</v>
      </c>
    </row>
    <row r="36" spans="1:5" ht="15.75" thickBot="1" x14ac:dyDescent="0.3">
      <c r="A36" s="135" t="s">
        <v>126</v>
      </c>
      <c r="B36" s="136">
        <f>B6-B10</f>
        <v>-9121.5359999999928</v>
      </c>
      <c r="C36" s="136">
        <f>C6-C10</f>
        <v>-3554.2014900000067</v>
      </c>
      <c r="D36" s="136" t="s">
        <v>173</v>
      </c>
      <c r="E36" s="136">
        <v>-3359.8815199999954</v>
      </c>
    </row>
    <row r="37" spans="1:5" x14ac:dyDescent="0.25">
      <c r="A37" s="23" t="s">
        <v>196</v>
      </c>
      <c r="B37" s="11">
        <f>podrobne!E97/1000</f>
        <v>7953.5360000000001</v>
      </c>
      <c r="C37" s="11">
        <f>podrobne!F97/1000</f>
        <v>2386.2014900000004</v>
      </c>
      <c r="D37" s="11"/>
      <c r="E37" s="11">
        <v>2470.8815199999999</v>
      </c>
    </row>
    <row r="38" spans="1:5" ht="15.75" thickBot="1" x14ac:dyDescent="0.3">
      <c r="A38" s="133" t="s">
        <v>197</v>
      </c>
      <c r="B38" s="147">
        <f>podrobne!E98/1000</f>
        <v>1168</v>
      </c>
      <c r="C38" s="147">
        <f>podrobne!F98/1000</f>
        <v>1168</v>
      </c>
      <c r="D38" s="150"/>
      <c r="E38" s="18">
        <v>889</v>
      </c>
    </row>
    <row r="39" spans="1:5" x14ac:dyDescent="0.25">
      <c r="A39" s="23" t="s">
        <v>188</v>
      </c>
      <c r="B39" s="18"/>
      <c r="C39" s="18"/>
      <c r="D39" s="18"/>
      <c r="E39" s="147">
        <v>768.95531999999992</v>
      </c>
    </row>
    <row r="40" spans="1:5" x14ac:dyDescent="0.25">
      <c r="A40" s="6" t="s">
        <v>189</v>
      </c>
      <c r="B40" s="118"/>
      <c r="C40" s="119"/>
      <c r="D40" s="18"/>
      <c r="E40" s="119">
        <v>490.50663000000003</v>
      </c>
    </row>
    <row r="41" spans="1:5" x14ac:dyDescent="0.25">
      <c r="A41" s="130" t="s">
        <v>194</v>
      </c>
      <c r="B41" s="131"/>
      <c r="C41" s="132"/>
      <c r="D41" s="132"/>
      <c r="E41" s="132">
        <v>306.68162999999998</v>
      </c>
    </row>
    <row r="42" spans="1:5" ht="15.75" thickBot="1" x14ac:dyDescent="0.3">
      <c r="A42" s="133" t="s">
        <v>208</v>
      </c>
      <c r="B42" s="138">
        <f>46464/1000</f>
        <v>46.463999999999999</v>
      </c>
      <c r="C42" s="138">
        <f>46464/1000</f>
        <v>46.463999999999999</v>
      </c>
      <c r="D42" s="134"/>
      <c r="E42" s="138">
        <v>1130.66292</v>
      </c>
    </row>
    <row r="43" spans="1:5" ht="15.75" thickBot="1" x14ac:dyDescent="0.3">
      <c r="A43" s="137" t="s">
        <v>151</v>
      </c>
      <c r="B43" s="11">
        <f>B36+B37+B38</f>
        <v>7.2759576141834259E-12</v>
      </c>
      <c r="C43" s="11">
        <f>C36+C37+C38</f>
        <v>-6.3664629124104977E-12</v>
      </c>
      <c r="D43" s="11"/>
      <c r="E43" s="11">
        <v>4.5474735088646412E-12</v>
      </c>
    </row>
    <row r="44" spans="1:5" ht="15.75" x14ac:dyDescent="0.25">
      <c r="A44" s="139" t="s">
        <v>152</v>
      </c>
      <c r="B44" s="140"/>
      <c r="C44" s="140"/>
      <c r="D44" s="141"/>
      <c r="E44" s="142"/>
    </row>
    <row r="45" spans="1:5" ht="16.5" thickBot="1" x14ac:dyDescent="0.3">
      <c r="A45" s="143" t="s">
        <v>182</v>
      </c>
      <c r="B45" s="144"/>
      <c r="C45" s="144"/>
      <c r="D45" s="145"/>
      <c r="E45" s="146"/>
    </row>
    <row r="46" spans="1:5" x14ac:dyDescent="0.25">
      <c r="C46" s="3"/>
      <c r="E46" s="7"/>
    </row>
    <row r="47" spans="1:5" x14ac:dyDescent="0.25">
      <c r="A47" s="24" t="s">
        <v>190</v>
      </c>
      <c r="C47" s="3"/>
      <c r="E47" s="7"/>
    </row>
    <row r="48" spans="1:5" x14ac:dyDescent="0.25">
      <c r="A48" s="24" t="s">
        <v>173</v>
      </c>
      <c r="C48" s="148"/>
      <c r="E48" s="7"/>
    </row>
    <row r="49" spans="1:5" x14ac:dyDescent="0.25">
      <c r="A49" s="24" t="s">
        <v>207</v>
      </c>
      <c r="C49" s="3"/>
      <c r="E49" s="7"/>
    </row>
  </sheetData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podrobne</vt:lpstr>
      <vt:lpstr>plnění</vt:lpstr>
      <vt:lpstr>podrobne!Názvy_tisku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Havránková</dc:creator>
  <cp:lastModifiedBy>Ekonom LDN Praha 6</cp:lastModifiedBy>
  <cp:lastPrinted>2025-01-29T11:16:38Z</cp:lastPrinted>
  <dcterms:created xsi:type="dcterms:W3CDTF">2020-07-09T12:06:13Z</dcterms:created>
  <dcterms:modified xsi:type="dcterms:W3CDTF">2025-02-04T12:16:46Z</dcterms:modified>
</cp:coreProperties>
</file>