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450" windowHeight="7905"/>
  </bookViews>
  <sheets>
    <sheet name="GrantyZadost_20250519-155939" sheetId="1" r:id="rId1"/>
  </sheets>
  <definedNames>
    <definedName name="_xlnm.Print_Titles" localSheetId="0">'GrantyZadost_20250519-155939'!$3:$3</definedName>
  </definedNames>
  <calcPr calcId="145621"/>
</workbook>
</file>

<file path=xl/calcChain.xml><?xml version="1.0" encoding="utf-8"?>
<calcChain xmlns="http://schemas.openxmlformats.org/spreadsheetml/2006/main">
  <c r="F65" i="1" l="1"/>
  <c r="F43" i="1" l="1"/>
  <c r="F62" i="1"/>
  <c r="F34" i="1"/>
  <c r="F27" i="1" l="1"/>
  <c r="F21" i="1"/>
  <c r="F20" i="1"/>
  <c r="F16" i="1"/>
  <c r="I54" i="1" l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 s="1"/>
  <c r="I62" i="1"/>
  <c r="J62" i="1"/>
  <c r="I63" i="1"/>
  <c r="J63" i="1"/>
  <c r="I64" i="1"/>
  <c r="J64" i="1"/>
  <c r="I5" i="1" l="1"/>
  <c r="I27" i="1" l="1"/>
  <c r="J27" i="1" s="1"/>
  <c r="I28" i="1"/>
  <c r="I29" i="1"/>
  <c r="J29" i="1" s="1"/>
  <c r="I30" i="1"/>
  <c r="J30" i="1" s="1"/>
  <c r="J31" i="1"/>
  <c r="K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4" i="1"/>
  <c r="J4" i="1" s="1"/>
  <c r="K4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I21" i="1"/>
  <c r="I22" i="1"/>
  <c r="I23" i="1"/>
  <c r="J23" i="1" s="1"/>
  <c r="I24" i="1"/>
  <c r="J24" i="1" s="1"/>
  <c r="I25" i="1"/>
  <c r="J25" i="1" s="1"/>
  <c r="I26" i="1"/>
  <c r="J26" i="1" s="1"/>
  <c r="K5" i="1" l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</calcChain>
</file>

<file path=xl/sharedStrings.xml><?xml version="1.0" encoding="utf-8"?>
<sst xmlns="http://schemas.openxmlformats.org/spreadsheetml/2006/main" count="202" uniqueCount="190">
  <si>
    <t>Název projektu</t>
  </si>
  <si>
    <t>Celkové náklady</t>
  </si>
  <si>
    <t>Číslo žádosti</t>
  </si>
  <si>
    <t>Žadatel</t>
  </si>
  <si>
    <t>Odborná komise (medián)</t>
  </si>
  <si>
    <t>Vypočítaná částka</t>
  </si>
  <si>
    <t>Čerpání</t>
  </si>
  <si>
    <t>Odborná komise
průměr</t>
  </si>
  <si>
    <t>Spolek Povaleč</t>
  </si>
  <si>
    <t>Jedl z.s.</t>
  </si>
  <si>
    <t>Hurá do opery z.s.</t>
  </si>
  <si>
    <t>Domov Sedlec SPMP o.p.s.</t>
  </si>
  <si>
    <t>Petrohradská kolektiv,  z. s.</t>
  </si>
  <si>
    <t>LIBÓZA, z. s.</t>
  </si>
  <si>
    <t>Studentská unie ČVUT</t>
  </si>
  <si>
    <t>Michaela Lebedová</t>
  </si>
  <si>
    <t>Točna s.r.o.</t>
  </si>
  <si>
    <t>Vodárenská věž Opava o.p.s. (VOVO o.p.s.)</t>
  </si>
  <si>
    <t>ENTRANCE GALLERY</t>
  </si>
  <si>
    <t>Nesedím, sousedím z.s.</t>
  </si>
  <si>
    <t>Požadovaná výše dotace (1 rok)</t>
  </si>
  <si>
    <t>Dům dětí a mládeže Praha 6</t>
  </si>
  <si>
    <t>Fontagon 2 s.r.o.</t>
  </si>
  <si>
    <t>2025/011/1/003</t>
  </si>
  <si>
    <t>BUBEC, o.p.s.</t>
  </si>
  <si>
    <t>Galeriie Dejvická</t>
  </si>
  <si>
    <t>2025/011/1/022</t>
  </si>
  <si>
    <t>Ivo KUČERA</t>
  </si>
  <si>
    <t>Klub 007 Strahov - kontinuální provoz</t>
  </si>
  <si>
    <t>2025/011/1/028</t>
  </si>
  <si>
    <t>Galerie RECesse, s.r.o.</t>
  </si>
  <si>
    <t>Galerie RECesse 2026 – současné umění jako kompas budoucnosti</t>
  </si>
  <si>
    <t>2025/011/1/039</t>
  </si>
  <si>
    <t>Mgr. Jana ERIKSSONOVÁ TOMANOVÁ, CSc.</t>
  </si>
  <si>
    <t>Rozvoj kulturního, komunitního a sportovního života</t>
  </si>
  <si>
    <t>2025/011/1/040</t>
  </si>
  <si>
    <t>Stín a hry</t>
  </si>
  <si>
    <t>2025/011/1/055</t>
  </si>
  <si>
    <t>Program Entrance Gallery pro rok 2026: Moudrost lesa</t>
  </si>
  <si>
    <t>2025/011/1/061</t>
  </si>
  <si>
    <t>Petrohradská kolektiv: Infrastruktura pro umění a kulturní mobilitu (2026)</t>
  </si>
  <si>
    <t>2025/011/2/002</t>
  </si>
  <si>
    <t>Happy Materials s.r.o.</t>
  </si>
  <si>
    <t>Galerie Kuzebauch oživuje kulturní život na Břevnově a v Praze 6</t>
  </si>
  <si>
    <t>2025/011/2/046</t>
  </si>
  <si>
    <t>Helena Tavelová</t>
  </si>
  <si>
    <t>Ateliér Heleny Tavelové – tvůrčí prostor pro malbu a kostýmní tvorbu na Praze 6</t>
  </si>
  <si>
    <t>2025/011/3/005</t>
  </si>
  <si>
    <t>Břevnovský chrámový sbor, z. s.</t>
  </si>
  <si>
    <t>Koncert v rámci Noci kostelů: Messa di Gloria – Giacomo Puccini</t>
  </si>
  <si>
    <t>2025/011/3/007</t>
  </si>
  <si>
    <t>StörDienst z.s.</t>
  </si>
  <si>
    <t>KF: EC 174 Berliner</t>
  </si>
  <si>
    <t>2025/011/3/009</t>
  </si>
  <si>
    <t>Kulturní cykly Za školou</t>
  </si>
  <si>
    <t>2025/011/3/011</t>
  </si>
  <si>
    <t>Dejvické divadelní léto 2026</t>
  </si>
  <si>
    <t>2025/011/3/013</t>
  </si>
  <si>
    <t>Domov Sedlec SPMP - divadelní kroužek</t>
  </si>
  <si>
    <t>2025/011/3/016</t>
  </si>
  <si>
    <t>Epochal Dances z.s.</t>
  </si>
  <si>
    <t>Francois Couperin - Královské koncerty</t>
  </si>
  <si>
    <t>2025/011/3/017</t>
  </si>
  <si>
    <t>Richard Hora</t>
  </si>
  <si>
    <t>Jazzová výročí 2026 - Hála &amp; Hála</t>
  </si>
  <si>
    <t>2025/011/3/020</t>
  </si>
  <si>
    <t>Zatáčky a konce</t>
  </si>
  <si>
    <t>2025/011/3/021</t>
  </si>
  <si>
    <t>Plaisirs de Musique, z.s.</t>
  </si>
  <si>
    <t>Misterios del Amor – hudba Středomoří v Břevnovském klášteře</t>
  </si>
  <si>
    <t>2025/011/3/024</t>
  </si>
  <si>
    <t>Hura do opery.z.s. v Písecké bráně 2026, 1.pol.</t>
  </si>
  <si>
    <t>2025/011/3/025</t>
  </si>
  <si>
    <t>Česko-japonská společnost</t>
  </si>
  <si>
    <t>Hanami 2026</t>
  </si>
  <si>
    <t>2025/011/3/026</t>
  </si>
  <si>
    <t>ALLGOR zapsaný spolek.</t>
  </si>
  <si>
    <t>4.Středověké slavnosti na Hradčanech</t>
  </si>
  <si>
    <t>2025/011/3/030</t>
  </si>
  <si>
    <t>Kulturní klub</t>
  </si>
  <si>
    <t>2025/011/3/031</t>
  </si>
  <si>
    <t>Pastýřské variace</t>
  </si>
  <si>
    <t>2025/011/3/032</t>
  </si>
  <si>
    <t>21 Century Futurist Art, z.s.</t>
  </si>
  <si>
    <t>Dvě divadelní představení pro Prahu 6 - premiéra a reprízy</t>
  </si>
  <si>
    <t>2025/011/3/033</t>
  </si>
  <si>
    <t>Divadlo MáMe z.s.</t>
  </si>
  <si>
    <t>2025/011/3/036</t>
  </si>
  <si>
    <t>VIZ-AIR-KA</t>
  </si>
  <si>
    <t>2025/011/3/041</t>
  </si>
  <si>
    <t>CAFÉ A HRY s.r.o.</t>
  </si>
  <si>
    <t>Hudební koncerty na Šesťáku</t>
  </si>
  <si>
    <t>2025/011/3/042</t>
  </si>
  <si>
    <t>TechFest</t>
  </si>
  <si>
    <t>2025/011/3/043</t>
  </si>
  <si>
    <t>Strahov OpenAir Band Contest</t>
  </si>
  <si>
    <t>2025/011/3/045</t>
  </si>
  <si>
    <t>Letní kino s koncertem v LIBÓZE 2026</t>
  </si>
  <si>
    <t>2025/011/3/047</t>
  </si>
  <si>
    <t>Ostrovy s.r.o.</t>
  </si>
  <si>
    <t>United Islands Klubová noc</t>
  </si>
  <si>
    <t>2025/011/3/048</t>
  </si>
  <si>
    <t>Koncert Hudebního oddělení DDMP6</t>
  </si>
  <si>
    <t>2025/011/3/050</t>
  </si>
  <si>
    <t>SHOW Strahov (Silicon Hill Open Wednesday)</t>
  </si>
  <si>
    <t>2025/011/3/051</t>
  </si>
  <si>
    <t>Umělecké vzdělávání s.r.o.</t>
  </si>
  <si>
    <t>ZUŠ Open 2026</t>
  </si>
  <si>
    <t>2025/011/3/052</t>
  </si>
  <si>
    <t>Katerina Videnova</t>
  </si>
  <si>
    <t>Krunýř VI: Vaření z vody</t>
  </si>
  <si>
    <t>2025/011/3/053</t>
  </si>
  <si>
    <t>Místo tance s.r.o.</t>
  </si>
  <si>
    <t>Rána s tancem pro šestkové seniory</t>
  </si>
  <si>
    <t>2025/011/3/057</t>
  </si>
  <si>
    <t>Festival H2O 2026</t>
  </si>
  <si>
    <t>2025/011/3/058</t>
  </si>
  <si>
    <t>Hornový spolek</t>
  </si>
  <si>
    <t>Summer colors - koncert v rámci Horn Fest Praha 2026</t>
  </si>
  <si>
    <t>2025/011/3/060</t>
  </si>
  <si>
    <t>Památník národního písemnictví / Muzeum literatury</t>
  </si>
  <si>
    <t>Výstava Silvery Water and Starry Earth - umělecká performance, doprovodný program</t>
  </si>
  <si>
    <t>2025/011/3/062</t>
  </si>
  <si>
    <t>Knihex, z. s.</t>
  </si>
  <si>
    <t>Knihex 16 – léto</t>
  </si>
  <si>
    <t>2025/011/3/063</t>
  </si>
  <si>
    <t>Národná komora módy Slovenska</t>
  </si>
  <si>
    <t>FAMART Fashion Festival</t>
  </si>
  <si>
    <t>2025/011/4/001</t>
  </si>
  <si>
    <t>MOTOLICE z.s.</t>
  </si>
  <si>
    <t>MOTOL MOTOLICE 2026 + 2027</t>
  </si>
  <si>
    <t>2025/011/4/004</t>
  </si>
  <si>
    <t>Základní umělecká škola Jana Hanuše, Praha 6, U Dělnického cvičiště 1/1100B</t>
  </si>
  <si>
    <t>Veřejná vystoupení žáků Základní umělecké školy Jana Hanuše</t>
  </si>
  <si>
    <t>2025/011/4/008</t>
  </si>
  <si>
    <t>POST BELLUM, z.ú.</t>
  </si>
  <si>
    <t>Praha 6 v Paměti národa</t>
  </si>
  <si>
    <t>2025/011/4/010</t>
  </si>
  <si>
    <t>Farní sbor Českobratrské církve evangelické v Praze 6 - Dejvice</t>
  </si>
  <si>
    <t>Pěvecký sbor Naši pěvci - Čtyřicet let na Šestce 2026 a Představení hudebních jubilantů 2027</t>
  </si>
  <si>
    <t>2025/011/4/014</t>
  </si>
  <si>
    <t>Signal Productions s.r.o.</t>
  </si>
  <si>
    <t>Signal Festival 2026 – trasa Prahou 6</t>
  </si>
  <si>
    <t>2025/011/4/015</t>
  </si>
  <si>
    <t>Břevnovská hudební setkání, z.s.</t>
  </si>
  <si>
    <t>Břevnovská hudební setkání 2026, 2027</t>
  </si>
  <si>
    <t>2025/011/4/018</t>
  </si>
  <si>
    <t>Pobytové rehabilitační a rekvalifikační středisko pro nevidomé Dědina o.p.s.</t>
  </si>
  <si>
    <t>Kultura bez bariér: Zážitek a Integrace v Praze 6</t>
  </si>
  <si>
    <t>2025/011/4/019</t>
  </si>
  <si>
    <t>Pečující kultura</t>
  </si>
  <si>
    <t>2025/011/4/023</t>
  </si>
  <si>
    <t>Vektor Technická 2026</t>
  </si>
  <si>
    <t>2025/011/4/027</t>
  </si>
  <si>
    <t>Ferst Dadler z.s.</t>
  </si>
  <si>
    <t>Trávení - workshop pohybu, zvuku a kolektivního projevu</t>
  </si>
  <si>
    <t>2025/011/4/029</t>
  </si>
  <si>
    <t>JEDL – Celoroční činnost v Praze 6 / 2026</t>
  </si>
  <si>
    <t>2025/011/4/034</t>
  </si>
  <si>
    <t>Vše se točí kolem hudby</t>
  </si>
  <si>
    <t>2025/011/4/035</t>
  </si>
  <si>
    <t>Občanské sdružení Bílá Hora 1620, z.s.</t>
  </si>
  <si>
    <t>Rekonstrukce bitvy na Bílé hoře 1620</t>
  </si>
  <si>
    <t>2025/011/4/037</t>
  </si>
  <si>
    <t>Letní kino v Klubovně 2026-2027</t>
  </si>
  <si>
    <t>2025/011/4/038</t>
  </si>
  <si>
    <t>Popmuseum, z.s.</t>
  </si>
  <si>
    <t>Doprovodné programy k výstavám Popmusea pořádaným v roce 2026 na území MČ Praha 6</t>
  </si>
  <si>
    <t>2025/011/4/044</t>
  </si>
  <si>
    <t>TMEL z. s.</t>
  </si>
  <si>
    <t>Kolektiv TMEL na Praze 6</t>
  </si>
  <si>
    <t>2025/011/4/049</t>
  </si>
  <si>
    <t>Final idea s.r.o.</t>
  </si>
  <si>
    <t>Cena kritiky za mladou malbu 2026</t>
  </si>
  <si>
    <t>2025/011/4/054</t>
  </si>
  <si>
    <t>Michaela Fojtů</t>
  </si>
  <si>
    <t>Play KULT</t>
  </si>
  <si>
    <t>2025/011/4/056</t>
  </si>
  <si>
    <t>Cabaret Calembour, o.p.s.</t>
  </si>
  <si>
    <t>Cabaret Calebour v Divadle Semafor</t>
  </si>
  <si>
    <t>2025/011/4/059</t>
  </si>
  <si>
    <t>Divadelní spolek FRAS</t>
  </si>
  <si>
    <t>FRAS: Divadelní program v kavárně Dejvického divadla</t>
  </si>
  <si>
    <t>žádají na 2 roky</t>
  </si>
  <si>
    <t>zbytková dotace 181 300Kč</t>
  </si>
  <si>
    <t>Přidělené dotace - Šestka kulturní I. - 2026</t>
  </si>
  <si>
    <t>vypočítaná částka bude poskytována po dobu 2 let</t>
  </si>
  <si>
    <t>vypočítaná částka bude poskytována po dobu 3 let</t>
  </si>
  <si>
    <t>žádá na 4 roky</t>
  </si>
  <si>
    <t>Částka navržená komisí, schválená RMČ i ZMČ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</si>
</sst>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\ &quot;Kč&quot;"/>
    <numFmt numFmtId="165" formatCode="_-* #,##0\ _K_č_-;\-* #,##0\ _K_č_-;_-* &quot;-&quot;??\ _K_č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EEEE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2" applyNumberFormat="0" applyFill="0" applyAlignment="0" applyProtection="0"/>
    <xf numFmtId="43" fontId="1" fillId="0" borderId="0" applyFont="0" applyFill="0" applyBorder="0" applyAlignment="0" applyProtection="0"/>
    <xf numFmtId="0" fontId="4" fillId="20" borderId="0" applyNumberFormat="0" applyBorder="0" applyAlignment="0" applyProtection="0"/>
    <xf numFmtId="0" fontId="5" fillId="21" borderId="3" applyNumberFormat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1" fillId="23" borderId="7" applyNumberFormat="0" applyFont="0" applyAlignment="0" applyProtection="0"/>
    <xf numFmtId="0" fontId="11" fillId="0" borderId="8" applyNumberFormat="0" applyFill="0" applyAlignment="0" applyProtection="0"/>
    <xf numFmtId="0" fontId="12" fillId="2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5" borderId="9" applyNumberFormat="0" applyAlignment="0" applyProtection="0"/>
    <xf numFmtId="0" fontId="15" fillId="26" borderId="9" applyNumberFormat="0" applyAlignment="0" applyProtection="0"/>
    <xf numFmtId="0" fontId="16" fillId="26" borderId="10" applyNumberFormat="0" applyAlignment="0" applyProtection="0"/>
    <xf numFmtId="0" fontId="17" fillId="0" borderId="0" applyNumberFormat="0" applyFill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8" fillId="0" borderId="0" xfId="0" applyFont="1"/>
    <xf numFmtId="0" fontId="18" fillId="0" borderId="0" xfId="0" applyFont="1" applyFill="1"/>
    <xf numFmtId="165" fontId="1" fillId="0" borderId="0" xfId="20" applyNumberFormat="1" applyFont="1"/>
    <xf numFmtId="0" fontId="0" fillId="0" borderId="1" xfId="0" applyBorder="1"/>
    <xf numFmtId="0" fontId="0" fillId="0" borderId="12" xfId="0" applyBorder="1"/>
    <xf numFmtId="0" fontId="0" fillId="0" borderId="11" xfId="0" applyBorder="1"/>
    <xf numFmtId="0" fontId="18" fillId="0" borderId="13" xfId="0" applyFont="1" applyFill="1" applyBorder="1"/>
    <xf numFmtId="0" fontId="18" fillId="0" borderId="14" xfId="0" applyFont="1" applyFill="1" applyBorder="1"/>
    <xf numFmtId="164" fontId="18" fillId="0" borderId="15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>
      <alignment horizontal="center" vertical="center"/>
    </xf>
    <xf numFmtId="165" fontId="18" fillId="0" borderId="17" xfId="20" applyNumberFormat="1" applyFont="1" applyFill="1" applyBorder="1" applyAlignment="1">
      <alignment horizontal="center" vertical="center"/>
    </xf>
    <xf numFmtId="165" fontId="18" fillId="0" borderId="18" xfId="20" applyNumberFormat="1" applyFont="1" applyFill="1" applyBorder="1" applyAlignment="1">
      <alignment horizontal="center" vertical="center"/>
    </xf>
    <xf numFmtId="164" fontId="18" fillId="0" borderId="19" xfId="0" applyNumberFormat="1" applyFont="1" applyFill="1" applyBorder="1" applyAlignment="1">
      <alignment horizontal="center" vertical="center"/>
    </xf>
    <xf numFmtId="164" fontId="18" fillId="0" borderId="20" xfId="0" applyNumberFormat="1" applyFont="1" applyFill="1" applyBorder="1" applyAlignment="1">
      <alignment horizontal="center" vertical="center"/>
    </xf>
    <xf numFmtId="164" fontId="18" fillId="0" borderId="21" xfId="0" applyNumberFormat="1" applyFont="1" applyFill="1" applyBorder="1" applyAlignment="1">
      <alignment horizontal="center" vertical="center"/>
    </xf>
    <xf numFmtId="165" fontId="18" fillId="0" borderId="22" xfId="20" applyNumberFormat="1" applyFont="1" applyFill="1" applyBorder="1" applyAlignment="1">
      <alignment horizontal="center" vertical="center"/>
    </xf>
    <xf numFmtId="164" fontId="18" fillId="0" borderId="23" xfId="0" applyNumberFormat="1" applyFont="1" applyFill="1" applyBorder="1" applyAlignment="1">
      <alignment horizontal="center" vertical="center"/>
    </xf>
    <xf numFmtId="164" fontId="18" fillId="34" borderId="16" xfId="0" applyNumberFormat="1" applyFont="1" applyFill="1" applyBorder="1" applyAlignment="1">
      <alignment horizontal="center" vertical="center"/>
    </xf>
    <xf numFmtId="164" fontId="18" fillId="34" borderId="20" xfId="0" applyNumberFormat="1" applyFont="1" applyFill="1" applyBorder="1" applyAlignment="1">
      <alignment horizontal="center" vertical="center"/>
    </xf>
    <xf numFmtId="165" fontId="18" fillId="34" borderId="18" xfId="20" applyNumberFormat="1" applyFont="1" applyFill="1" applyBorder="1" applyAlignment="1">
      <alignment horizontal="center" vertical="center"/>
    </xf>
    <xf numFmtId="0" fontId="18" fillId="34" borderId="13" xfId="0" applyFont="1" applyFill="1" applyBorder="1"/>
    <xf numFmtId="0" fontId="0" fillId="34" borderId="11" xfId="0" applyFill="1" applyBorder="1"/>
    <xf numFmtId="0" fontId="0" fillId="0" borderId="24" xfId="0" applyBorder="1"/>
    <xf numFmtId="0" fontId="0" fillId="0" borderId="25" xfId="0" applyBorder="1"/>
    <xf numFmtId="0" fontId="0" fillId="0" borderId="25" xfId="0" applyBorder="1" applyAlignment="1">
      <alignment wrapText="1"/>
    </xf>
    <xf numFmtId="165" fontId="1" fillId="0" borderId="26" xfId="20" applyNumberFormat="1" applyFont="1" applyBorder="1"/>
    <xf numFmtId="0" fontId="0" fillId="0" borderId="15" xfId="0" applyBorder="1"/>
    <xf numFmtId="0" fontId="0" fillId="34" borderId="16" xfId="0" applyFill="1" applyBorder="1"/>
    <xf numFmtId="0" fontId="0" fillId="0" borderId="21" xfId="0" applyBorder="1"/>
    <xf numFmtId="0" fontId="0" fillId="0" borderId="16" xfId="0" applyBorder="1"/>
    <xf numFmtId="0" fontId="0" fillId="0" borderId="27" xfId="0" applyBorder="1"/>
    <xf numFmtId="0" fontId="0" fillId="34" borderId="28" xfId="0" applyFill="1" applyBorder="1"/>
    <xf numFmtId="0" fontId="0" fillId="0" borderId="29" xfId="0" applyBorder="1"/>
    <xf numFmtId="0" fontId="0" fillId="0" borderId="28" xfId="0" applyBorder="1"/>
    <xf numFmtId="0" fontId="0" fillId="34" borderId="1" xfId="0" applyFill="1" applyBorder="1"/>
    <xf numFmtId="44" fontId="0" fillId="0" borderId="30" xfId="43" applyFont="1" applyBorder="1"/>
    <xf numFmtId="0" fontId="18" fillId="36" borderId="13" xfId="0" applyFont="1" applyFill="1" applyBorder="1"/>
    <xf numFmtId="0" fontId="0" fillId="36" borderId="1" xfId="0" applyFill="1" applyBorder="1"/>
    <xf numFmtId="0" fontId="0" fillId="36" borderId="15" xfId="0" applyFill="1" applyBorder="1"/>
    <xf numFmtId="0" fontId="0" fillId="36" borderId="27" xfId="0" applyFill="1" applyBorder="1"/>
    <xf numFmtId="164" fontId="18" fillId="36" borderId="15" xfId="0" applyNumberFormat="1" applyFont="1" applyFill="1" applyBorder="1" applyAlignment="1">
      <alignment horizontal="center" vertical="center"/>
    </xf>
    <xf numFmtId="165" fontId="18" fillId="36" borderId="17" xfId="20" applyNumberFormat="1" applyFont="1" applyFill="1" applyBorder="1" applyAlignment="1">
      <alignment horizontal="center" vertical="center"/>
    </xf>
    <xf numFmtId="164" fontId="18" fillId="34" borderId="19" xfId="0" applyNumberFormat="1" applyFont="1" applyFill="1" applyBorder="1" applyAlignment="1">
      <alignment horizontal="center" vertical="center"/>
    </xf>
    <xf numFmtId="164" fontId="18" fillId="34" borderId="23" xfId="0" applyNumberFormat="1" applyFont="1" applyFill="1" applyBorder="1" applyAlignment="1">
      <alignment horizontal="center" vertical="center"/>
    </xf>
    <xf numFmtId="0" fontId="18" fillId="35" borderId="33" xfId="0" applyFont="1" applyFill="1" applyBorder="1"/>
    <xf numFmtId="0" fontId="19" fillId="33" borderId="30" xfId="0" applyFont="1" applyFill="1" applyBorder="1" applyAlignment="1">
      <alignment horizontal="center" vertical="center" wrapText="1"/>
    </xf>
    <xf numFmtId="0" fontId="19" fillId="33" borderId="34" xfId="0" applyFont="1" applyFill="1" applyBorder="1" applyAlignment="1">
      <alignment horizontal="center" vertical="center" wrapText="1"/>
    </xf>
    <xf numFmtId="0" fontId="20" fillId="33" borderId="35" xfId="0" applyFont="1" applyFill="1" applyBorder="1" applyAlignment="1">
      <alignment horizontal="center" vertical="center" wrapText="1"/>
    </xf>
    <xf numFmtId="0" fontId="19" fillId="33" borderId="31" xfId="0" applyFont="1" applyFill="1" applyBorder="1" applyAlignment="1">
      <alignment horizontal="center" vertical="center" wrapText="1"/>
    </xf>
    <xf numFmtId="165" fontId="19" fillId="33" borderId="36" xfId="20" applyNumberFormat="1" applyFont="1" applyFill="1" applyBorder="1" applyAlignment="1">
      <alignment horizontal="center" vertical="center" wrapText="1"/>
    </xf>
    <xf numFmtId="0" fontId="18" fillId="37" borderId="32" xfId="0" applyFont="1" applyFill="1" applyBorder="1"/>
    <xf numFmtId="0" fontId="0" fillId="37" borderId="12" xfId="0" applyFill="1" applyBorder="1"/>
    <xf numFmtId="0" fontId="0" fillId="37" borderId="21" xfId="0" applyFill="1" applyBorder="1"/>
    <xf numFmtId="0" fontId="0" fillId="37" borderId="29" xfId="0" applyFill="1" applyBorder="1"/>
    <xf numFmtId="164" fontId="18" fillId="37" borderId="21" xfId="0" applyNumberFormat="1" applyFont="1" applyFill="1" applyBorder="1" applyAlignment="1">
      <alignment horizontal="center" vertical="center"/>
    </xf>
    <xf numFmtId="0" fontId="18" fillId="37" borderId="13" xfId="0" applyFont="1" applyFill="1" applyBorder="1"/>
    <xf numFmtId="0" fontId="0" fillId="37" borderId="1" xfId="0" applyFill="1" applyBorder="1"/>
    <xf numFmtId="0" fontId="0" fillId="37" borderId="15" xfId="0" applyFill="1" applyBorder="1"/>
    <xf numFmtId="0" fontId="0" fillId="37" borderId="27" xfId="0" applyFill="1" applyBorder="1"/>
    <xf numFmtId="164" fontId="18" fillId="37" borderId="15" xfId="0" applyNumberFormat="1" applyFont="1" applyFill="1" applyBorder="1" applyAlignment="1">
      <alignment horizontal="center" vertical="center"/>
    </xf>
    <xf numFmtId="164" fontId="21" fillId="37" borderId="15" xfId="0" applyNumberFormat="1" applyFont="1" applyFill="1" applyBorder="1" applyAlignment="1">
      <alignment horizontal="center" vertical="center"/>
    </xf>
    <xf numFmtId="165" fontId="18" fillId="37" borderId="22" xfId="20" applyNumberFormat="1" applyFont="1" applyFill="1" applyBorder="1" applyAlignment="1">
      <alignment horizontal="center" vertical="center"/>
    </xf>
    <xf numFmtId="165" fontId="18" fillId="37" borderId="17" xfId="20" applyNumberFormat="1" applyFont="1" applyFill="1" applyBorder="1" applyAlignment="1">
      <alignment horizontal="center" vertical="center"/>
    </xf>
    <xf numFmtId="165" fontId="21" fillId="37" borderId="17" xfId="20" applyNumberFormat="1" applyFont="1" applyFill="1" applyBorder="1" applyAlignment="1">
      <alignment horizontal="center" vertical="center"/>
    </xf>
    <xf numFmtId="0" fontId="18" fillId="0" borderId="0" xfId="0" applyFont="1" applyFill="1" applyBorder="1"/>
    <xf numFmtId="0" fontId="18" fillId="34" borderId="0" xfId="0" applyFont="1" applyFill="1" applyBorder="1"/>
    <xf numFmtId="0" fontId="0" fillId="0" borderId="0" xfId="0" applyBorder="1"/>
    <xf numFmtId="0" fontId="24" fillId="0" borderId="0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5" xfId="0" applyFill="1" applyBorder="1"/>
    <xf numFmtId="0" fontId="0" fillId="0" borderId="27" xfId="0" applyFill="1" applyBorder="1"/>
    <xf numFmtId="0" fontId="18" fillId="36" borderId="27" xfId="0" applyFont="1" applyFill="1" applyBorder="1" applyAlignment="1">
      <alignment wrapText="1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4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Čárka" xfId="20" builtinId="3"/>
    <cellStyle name="Chybně" xfId="21" builtinId="27" customBuiltin="1"/>
    <cellStyle name="Kontrolní buňka" xfId="22" builtinId="23" customBuiltin="1"/>
    <cellStyle name="Měna" xfId="43" builtinId="4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zoomScale="70" zoomScaleNormal="70" workbookViewId="0">
      <selection activeCell="N7" sqref="N7"/>
    </sheetView>
  </sheetViews>
  <sheetFormatPr defaultRowHeight="15" x14ac:dyDescent="0.25"/>
  <cols>
    <col min="1" max="1" width="5" customWidth="1"/>
    <col min="2" max="2" width="16.28515625" bestFit="1" customWidth="1"/>
    <col min="3" max="3" width="42.5703125" style="2" customWidth="1"/>
    <col min="4" max="4" width="57.5703125" style="2" customWidth="1"/>
    <col min="5" max="5" width="12.140625" customWidth="1"/>
    <col min="6" max="6" width="19.140625" customWidth="1"/>
    <col min="7" max="7" width="11.28515625" customWidth="1"/>
    <col min="8" max="8" width="12" customWidth="1"/>
    <col min="9" max="9" width="19" customWidth="1"/>
    <col min="10" max="10" width="23.42578125" customWidth="1"/>
    <col min="11" max="11" width="16.7109375" style="5" bestFit="1" customWidth="1"/>
    <col min="12" max="12" width="28.5703125" customWidth="1"/>
    <col min="13" max="13" width="15.42578125" customWidth="1"/>
  </cols>
  <sheetData>
    <row r="1" spans="1:12" ht="21" x14ac:dyDescent="0.35">
      <c r="B1" s="75" t="s">
        <v>185</v>
      </c>
      <c r="C1" s="76"/>
      <c r="D1" s="76"/>
      <c r="E1" s="76"/>
      <c r="F1" s="76"/>
      <c r="G1" s="76"/>
      <c r="H1" s="76"/>
      <c r="I1" s="76"/>
      <c r="J1" s="76"/>
      <c r="K1" s="76"/>
    </row>
    <row r="2" spans="1:12" ht="15.75" thickBot="1" x14ac:dyDescent="0.3">
      <c r="B2" s="1"/>
    </row>
    <row r="3" spans="1:12" s="3" customFormat="1" ht="63.75" customHeight="1" thickBot="1" x14ac:dyDescent="0.3">
      <c r="A3" s="47"/>
      <c r="B3" s="48" t="s">
        <v>2</v>
      </c>
      <c r="C3" s="48" t="s">
        <v>3</v>
      </c>
      <c r="D3" s="48" t="s">
        <v>0</v>
      </c>
      <c r="E3" s="49" t="s">
        <v>1</v>
      </c>
      <c r="F3" s="48" t="s">
        <v>20</v>
      </c>
      <c r="G3" s="50" t="s">
        <v>7</v>
      </c>
      <c r="H3" s="48" t="s">
        <v>4</v>
      </c>
      <c r="I3" s="49" t="s">
        <v>5</v>
      </c>
      <c r="J3" s="51" t="s">
        <v>189</v>
      </c>
      <c r="K3" s="52" t="s">
        <v>6</v>
      </c>
      <c r="L3" s="70"/>
    </row>
    <row r="4" spans="1:12" s="4" customFormat="1" ht="15.75" x14ac:dyDescent="0.25">
      <c r="A4" s="53">
        <v>1</v>
      </c>
      <c r="B4" s="54" t="s">
        <v>62</v>
      </c>
      <c r="C4" s="54" t="s">
        <v>63</v>
      </c>
      <c r="D4" s="54" t="s">
        <v>64</v>
      </c>
      <c r="E4" s="55">
        <v>144750</v>
      </c>
      <c r="F4" s="54">
        <v>15000</v>
      </c>
      <c r="G4" s="56">
        <v>87.111111111111001</v>
      </c>
      <c r="H4" s="54">
        <v>93</v>
      </c>
      <c r="I4" s="57">
        <f t="shared" ref="I4:I26" si="0">(F4*G4)/100</f>
        <v>13066.666666666652</v>
      </c>
      <c r="J4" s="46">
        <f t="shared" ref="J4:J25" si="1">ROUND(I4,-2)</f>
        <v>13100</v>
      </c>
      <c r="K4" s="64">
        <f>4000000-J4</f>
        <v>3986900</v>
      </c>
      <c r="L4" s="67"/>
    </row>
    <row r="5" spans="1:12" s="4" customFormat="1" ht="15.75" x14ac:dyDescent="0.25">
      <c r="A5" s="58">
        <v>2</v>
      </c>
      <c r="B5" s="59" t="s">
        <v>89</v>
      </c>
      <c r="C5" s="59" t="s">
        <v>90</v>
      </c>
      <c r="D5" s="59" t="s">
        <v>91</v>
      </c>
      <c r="E5" s="60">
        <v>1089000</v>
      </c>
      <c r="F5" s="59">
        <v>425000</v>
      </c>
      <c r="G5" s="61">
        <v>84.333333333333002</v>
      </c>
      <c r="H5" s="59">
        <v>93</v>
      </c>
      <c r="I5" s="62">
        <f t="shared" si="0"/>
        <v>358416.66666666523</v>
      </c>
      <c r="J5" s="45">
        <v>338400</v>
      </c>
      <c r="K5" s="65">
        <f t="shared" ref="K5:K26" si="2">K4-J5</f>
        <v>3648500</v>
      </c>
      <c r="L5" s="67"/>
    </row>
    <row r="6" spans="1:12" s="4" customFormat="1" ht="15.75" x14ac:dyDescent="0.25">
      <c r="A6" s="58">
        <v>3</v>
      </c>
      <c r="B6" s="59" t="s">
        <v>70</v>
      </c>
      <c r="C6" s="59" t="s">
        <v>10</v>
      </c>
      <c r="D6" s="59" t="s">
        <v>71</v>
      </c>
      <c r="E6" s="60">
        <v>60000</v>
      </c>
      <c r="F6" s="59">
        <v>54000</v>
      </c>
      <c r="G6" s="61">
        <v>86.666666666666998</v>
      </c>
      <c r="H6" s="59">
        <v>90</v>
      </c>
      <c r="I6" s="62">
        <f t="shared" si="0"/>
        <v>46800.000000000175</v>
      </c>
      <c r="J6" s="45">
        <f t="shared" si="1"/>
        <v>46800</v>
      </c>
      <c r="K6" s="65">
        <f t="shared" si="2"/>
        <v>3601700</v>
      </c>
      <c r="L6" s="67"/>
    </row>
    <row r="7" spans="1:12" s="4" customFormat="1" ht="15.75" x14ac:dyDescent="0.25">
      <c r="A7" s="58">
        <v>4</v>
      </c>
      <c r="B7" s="59" t="s">
        <v>55</v>
      </c>
      <c r="C7" s="59" t="s">
        <v>8</v>
      </c>
      <c r="D7" s="59" t="s">
        <v>56</v>
      </c>
      <c r="E7" s="60">
        <v>447000</v>
      </c>
      <c r="F7" s="59">
        <v>283000</v>
      </c>
      <c r="G7" s="61">
        <v>77.111111111111001</v>
      </c>
      <c r="H7" s="59">
        <v>90</v>
      </c>
      <c r="I7" s="62">
        <f t="shared" si="0"/>
        <v>218224.44444444415</v>
      </c>
      <c r="J7" s="45">
        <f t="shared" si="1"/>
        <v>218200</v>
      </c>
      <c r="K7" s="65">
        <f t="shared" si="2"/>
        <v>3383500</v>
      </c>
      <c r="L7" s="67"/>
    </row>
    <row r="8" spans="1:12" s="4" customFormat="1" ht="15.75" x14ac:dyDescent="0.25">
      <c r="A8" s="58">
        <v>5</v>
      </c>
      <c r="B8" s="59" t="s">
        <v>151</v>
      </c>
      <c r="C8" s="59" t="s">
        <v>8</v>
      </c>
      <c r="D8" s="59" t="s">
        <v>152</v>
      </c>
      <c r="E8" s="60">
        <v>1376000</v>
      </c>
      <c r="F8" s="59">
        <v>330000</v>
      </c>
      <c r="G8" s="61">
        <v>77</v>
      </c>
      <c r="H8" s="59">
        <v>90</v>
      </c>
      <c r="I8" s="62">
        <f t="shared" si="0"/>
        <v>254100</v>
      </c>
      <c r="J8" s="45">
        <f t="shared" si="1"/>
        <v>254100</v>
      </c>
      <c r="K8" s="65">
        <f t="shared" si="2"/>
        <v>3129400</v>
      </c>
      <c r="L8" s="67"/>
    </row>
    <row r="9" spans="1:12" s="4" customFormat="1" ht="15.75" x14ac:dyDescent="0.25">
      <c r="A9" s="58">
        <v>6</v>
      </c>
      <c r="B9" s="59" t="s">
        <v>85</v>
      </c>
      <c r="C9" s="59" t="s">
        <v>86</v>
      </c>
      <c r="D9" s="59" t="s">
        <v>86</v>
      </c>
      <c r="E9" s="60">
        <v>97000</v>
      </c>
      <c r="F9" s="59">
        <v>37000</v>
      </c>
      <c r="G9" s="61">
        <v>81.444444444444002</v>
      </c>
      <c r="H9" s="59">
        <v>88</v>
      </c>
      <c r="I9" s="62">
        <f t="shared" si="0"/>
        <v>30134.444444444282</v>
      </c>
      <c r="J9" s="45">
        <f t="shared" si="1"/>
        <v>30100</v>
      </c>
      <c r="K9" s="65">
        <f t="shared" si="2"/>
        <v>3099300</v>
      </c>
      <c r="L9" s="67"/>
    </row>
    <row r="10" spans="1:12" s="4" customFormat="1" ht="15.75" x14ac:dyDescent="0.25">
      <c r="A10" s="58">
        <v>7</v>
      </c>
      <c r="B10" s="59" t="s">
        <v>119</v>
      </c>
      <c r="C10" s="59" t="s">
        <v>120</v>
      </c>
      <c r="D10" s="59" t="s">
        <v>121</v>
      </c>
      <c r="E10" s="60">
        <v>2177000</v>
      </c>
      <c r="F10" s="59">
        <v>50000</v>
      </c>
      <c r="G10" s="61">
        <v>77.777777777777999</v>
      </c>
      <c r="H10" s="59">
        <v>87</v>
      </c>
      <c r="I10" s="62">
        <f t="shared" si="0"/>
        <v>38888.888888889</v>
      </c>
      <c r="J10" s="45">
        <f t="shared" si="1"/>
        <v>38900</v>
      </c>
      <c r="K10" s="65">
        <f t="shared" si="2"/>
        <v>3060400</v>
      </c>
      <c r="L10" s="67"/>
    </row>
    <row r="11" spans="1:12" s="4" customFormat="1" ht="15.75" x14ac:dyDescent="0.25">
      <c r="A11" s="58">
        <v>8</v>
      </c>
      <c r="B11" s="59" t="s">
        <v>177</v>
      </c>
      <c r="C11" s="59" t="s">
        <v>178</v>
      </c>
      <c r="D11" s="59" t="s">
        <v>179</v>
      </c>
      <c r="E11" s="60">
        <v>700500</v>
      </c>
      <c r="F11" s="59">
        <v>100000</v>
      </c>
      <c r="G11" s="61">
        <v>82.555555555555998</v>
      </c>
      <c r="H11" s="59">
        <v>85</v>
      </c>
      <c r="I11" s="62">
        <f t="shared" si="0"/>
        <v>82555.555555555999</v>
      </c>
      <c r="J11" s="45">
        <f t="shared" si="1"/>
        <v>82600</v>
      </c>
      <c r="K11" s="65">
        <f t="shared" si="2"/>
        <v>2977800</v>
      </c>
      <c r="L11" s="67"/>
    </row>
    <row r="12" spans="1:12" s="4" customFormat="1" ht="15.75" x14ac:dyDescent="0.25">
      <c r="A12" s="58">
        <v>9</v>
      </c>
      <c r="B12" s="59" t="s">
        <v>180</v>
      </c>
      <c r="C12" s="59" t="s">
        <v>181</v>
      </c>
      <c r="D12" s="59" t="s">
        <v>182</v>
      </c>
      <c r="E12" s="60">
        <v>450000</v>
      </c>
      <c r="F12" s="59">
        <v>100000</v>
      </c>
      <c r="G12" s="61">
        <v>79.333333333333002</v>
      </c>
      <c r="H12" s="59">
        <v>85</v>
      </c>
      <c r="I12" s="62">
        <f t="shared" si="0"/>
        <v>79333.333333333008</v>
      </c>
      <c r="J12" s="45">
        <f t="shared" si="1"/>
        <v>79300</v>
      </c>
      <c r="K12" s="65">
        <f t="shared" si="2"/>
        <v>2898500</v>
      </c>
      <c r="L12" s="67"/>
    </row>
    <row r="13" spans="1:12" s="4" customFormat="1" ht="15.75" x14ac:dyDescent="0.25">
      <c r="A13" s="58">
        <v>10</v>
      </c>
      <c r="B13" s="59" t="s">
        <v>101</v>
      </c>
      <c r="C13" s="59" t="s">
        <v>21</v>
      </c>
      <c r="D13" s="59" t="s">
        <v>102</v>
      </c>
      <c r="E13" s="60">
        <v>20000</v>
      </c>
      <c r="F13" s="59">
        <v>18000</v>
      </c>
      <c r="G13" s="61">
        <v>77.444444444444002</v>
      </c>
      <c r="H13" s="59">
        <v>85</v>
      </c>
      <c r="I13" s="62">
        <f t="shared" si="0"/>
        <v>13939.99999999992</v>
      </c>
      <c r="J13" s="45">
        <f t="shared" si="1"/>
        <v>13900</v>
      </c>
      <c r="K13" s="65">
        <f t="shared" si="2"/>
        <v>2884600</v>
      </c>
      <c r="L13" s="67"/>
    </row>
    <row r="14" spans="1:12" s="4" customFormat="1" ht="15.75" x14ac:dyDescent="0.25">
      <c r="A14" s="58">
        <v>11</v>
      </c>
      <c r="B14" s="59" t="s">
        <v>140</v>
      </c>
      <c r="C14" s="59" t="s">
        <v>141</v>
      </c>
      <c r="D14" s="59" t="s">
        <v>142</v>
      </c>
      <c r="E14" s="60">
        <v>15271000</v>
      </c>
      <c r="F14" s="59">
        <v>300000</v>
      </c>
      <c r="G14" s="61">
        <v>75.111111111111001</v>
      </c>
      <c r="H14" s="59">
        <v>85</v>
      </c>
      <c r="I14" s="63">
        <f t="shared" si="0"/>
        <v>225333.33333333299</v>
      </c>
      <c r="J14" s="45">
        <f t="shared" si="1"/>
        <v>225300</v>
      </c>
      <c r="K14" s="66">
        <f t="shared" si="2"/>
        <v>2659300</v>
      </c>
      <c r="L14" s="67"/>
    </row>
    <row r="15" spans="1:12" s="4" customFormat="1" ht="15.75" x14ac:dyDescent="0.25">
      <c r="A15" s="58">
        <v>12</v>
      </c>
      <c r="B15" s="59" t="s">
        <v>57</v>
      </c>
      <c r="C15" s="59" t="s">
        <v>11</v>
      </c>
      <c r="D15" s="59" t="s">
        <v>58</v>
      </c>
      <c r="E15" s="60">
        <v>44500</v>
      </c>
      <c r="F15" s="59">
        <v>40000</v>
      </c>
      <c r="G15" s="61">
        <v>71.777777777777999</v>
      </c>
      <c r="H15" s="59">
        <v>85</v>
      </c>
      <c r="I15" s="62">
        <f t="shared" si="0"/>
        <v>28711.111111111197</v>
      </c>
      <c r="J15" s="45">
        <f t="shared" si="1"/>
        <v>28700</v>
      </c>
      <c r="K15" s="65">
        <f t="shared" si="2"/>
        <v>2630600</v>
      </c>
      <c r="L15" s="67"/>
    </row>
    <row r="16" spans="1:12" s="4" customFormat="1" ht="31.5" x14ac:dyDescent="0.25">
      <c r="A16" s="39">
        <v>13</v>
      </c>
      <c r="B16" s="40" t="s">
        <v>163</v>
      </c>
      <c r="C16" s="40" t="s">
        <v>8</v>
      </c>
      <c r="D16" s="40" t="s">
        <v>164</v>
      </c>
      <c r="E16" s="41">
        <v>653000</v>
      </c>
      <c r="F16" s="40">
        <f>260000/2</f>
        <v>130000</v>
      </c>
      <c r="G16" s="42">
        <v>77.333333333333002</v>
      </c>
      <c r="H16" s="40">
        <v>84</v>
      </c>
      <c r="I16" s="43">
        <f t="shared" si="0"/>
        <v>100533.33333333291</v>
      </c>
      <c r="J16" s="45">
        <f t="shared" si="1"/>
        <v>100500</v>
      </c>
      <c r="K16" s="44">
        <f t="shared" si="2"/>
        <v>2530100</v>
      </c>
      <c r="L16" s="74" t="s">
        <v>186</v>
      </c>
    </row>
    <row r="17" spans="1:12" s="4" customFormat="1" ht="15.75" x14ac:dyDescent="0.25">
      <c r="A17" s="58">
        <v>14</v>
      </c>
      <c r="B17" s="59" t="s">
        <v>156</v>
      </c>
      <c r="C17" s="59" t="s">
        <v>9</v>
      </c>
      <c r="D17" s="59" t="s">
        <v>157</v>
      </c>
      <c r="E17" s="60">
        <v>298000</v>
      </c>
      <c r="F17" s="59">
        <v>197000</v>
      </c>
      <c r="G17" s="61">
        <v>76.444444444444002</v>
      </c>
      <c r="H17" s="59">
        <v>84</v>
      </c>
      <c r="I17" s="62">
        <f t="shared" si="0"/>
        <v>150595.55555555469</v>
      </c>
      <c r="J17" s="45">
        <f t="shared" si="1"/>
        <v>150600</v>
      </c>
      <c r="K17" s="65">
        <f t="shared" si="2"/>
        <v>2379500</v>
      </c>
      <c r="L17" s="67"/>
    </row>
    <row r="18" spans="1:12" s="4" customFormat="1" ht="15.75" x14ac:dyDescent="0.25">
      <c r="A18" s="58">
        <v>15</v>
      </c>
      <c r="B18" s="59" t="s">
        <v>94</v>
      </c>
      <c r="C18" s="59" t="s">
        <v>14</v>
      </c>
      <c r="D18" s="59" t="s">
        <v>95</v>
      </c>
      <c r="E18" s="60">
        <v>112000</v>
      </c>
      <c r="F18" s="59">
        <v>41000</v>
      </c>
      <c r="G18" s="61">
        <v>73.333333333333002</v>
      </c>
      <c r="H18" s="59">
        <v>84</v>
      </c>
      <c r="I18" s="62">
        <f t="shared" si="0"/>
        <v>30066.66666666653</v>
      </c>
      <c r="J18" s="45">
        <f t="shared" si="1"/>
        <v>30100</v>
      </c>
      <c r="K18" s="65">
        <f t="shared" si="2"/>
        <v>2349400</v>
      </c>
      <c r="L18" s="67"/>
    </row>
    <row r="19" spans="1:12" s="4" customFormat="1" ht="15.75" x14ac:dyDescent="0.25">
      <c r="A19" s="58">
        <v>16</v>
      </c>
      <c r="B19" s="59" t="s">
        <v>116</v>
      </c>
      <c r="C19" s="59" t="s">
        <v>117</v>
      </c>
      <c r="D19" s="59" t="s">
        <v>118</v>
      </c>
      <c r="E19" s="60">
        <v>110500</v>
      </c>
      <c r="F19" s="59">
        <v>40000</v>
      </c>
      <c r="G19" s="61">
        <v>78.666666666666998</v>
      </c>
      <c r="H19" s="59">
        <v>83</v>
      </c>
      <c r="I19" s="62">
        <f t="shared" si="0"/>
        <v>31466.666666666799</v>
      </c>
      <c r="J19" s="45">
        <f t="shared" si="1"/>
        <v>31500</v>
      </c>
      <c r="K19" s="65">
        <f t="shared" si="2"/>
        <v>2317900</v>
      </c>
      <c r="L19" s="67"/>
    </row>
    <row r="20" spans="1:12" s="4" customFormat="1" ht="31.5" x14ac:dyDescent="0.25">
      <c r="A20" s="39">
        <v>17</v>
      </c>
      <c r="B20" s="40" t="s">
        <v>160</v>
      </c>
      <c r="C20" s="40" t="s">
        <v>161</v>
      </c>
      <c r="D20" s="40" t="s">
        <v>162</v>
      </c>
      <c r="E20" s="41">
        <v>3842000</v>
      </c>
      <c r="F20" s="40">
        <f>966000/2</f>
        <v>483000</v>
      </c>
      <c r="G20" s="42">
        <v>78</v>
      </c>
      <c r="H20" s="40">
        <v>83</v>
      </c>
      <c r="I20" s="43">
        <f t="shared" si="0"/>
        <v>376740</v>
      </c>
      <c r="J20" s="45">
        <v>356700</v>
      </c>
      <c r="K20" s="44">
        <f t="shared" si="2"/>
        <v>1961200</v>
      </c>
      <c r="L20" s="74" t="s">
        <v>186</v>
      </c>
    </row>
    <row r="21" spans="1:12" s="4" customFormat="1" ht="31.5" x14ac:dyDescent="0.25">
      <c r="A21" s="39">
        <v>18</v>
      </c>
      <c r="B21" s="40" t="s">
        <v>41</v>
      </c>
      <c r="C21" s="40" t="s">
        <v>42</v>
      </c>
      <c r="D21" s="40" t="s">
        <v>43</v>
      </c>
      <c r="E21" s="41">
        <v>3965000</v>
      </c>
      <c r="F21" s="40">
        <f>1485000/3</f>
        <v>495000</v>
      </c>
      <c r="G21" s="42">
        <v>79.444444444444002</v>
      </c>
      <c r="H21" s="40">
        <v>80</v>
      </c>
      <c r="I21" s="43">
        <f t="shared" si="0"/>
        <v>393249.99999999785</v>
      </c>
      <c r="J21" s="45">
        <v>373200</v>
      </c>
      <c r="K21" s="44">
        <f t="shared" si="2"/>
        <v>1588000</v>
      </c>
      <c r="L21" s="74" t="s">
        <v>187</v>
      </c>
    </row>
    <row r="22" spans="1:12" s="4" customFormat="1" ht="15.75" x14ac:dyDescent="0.25">
      <c r="A22" s="9">
        <v>19</v>
      </c>
      <c r="B22" s="71" t="s">
        <v>53</v>
      </c>
      <c r="C22" s="71" t="s">
        <v>15</v>
      </c>
      <c r="D22" s="71" t="s">
        <v>54</v>
      </c>
      <c r="E22" s="72">
        <v>1185560</v>
      </c>
      <c r="F22" s="71">
        <v>460000</v>
      </c>
      <c r="G22" s="73">
        <v>75.555555555555998</v>
      </c>
      <c r="H22" s="71">
        <v>80</v>
      </c>
      <c r="I22" s="11">
        <f t="shared" si="0"/>
        <v>347555.5555555576</v>
      </c>
      <c r="J22" s="45">
        <v>327600</v>
      </c>
      <c r="K22" s="13">
        <f t="shared" si="2"/>
        <v>1260400</v>
      </c>
      <c r="L22" s="67"/>
    </row>
    <row r="23" spans="1:12" s="4" customFormat="1" ht="15.75" x14ac:dyDescent="0.25">
      <c r="A23" s="9">
        <v>20</v>
      </c>
      <c r="B23" s="71" t="s">
        <v>72</v>
      </c>
      <c r="C23" s="71" t="s">
        <v>73</v>
      </c>
      <c r="D23" s="71" t="s">
        <v>74</v>
      </c>
      <c r="E23" s="72">
        <v>189600</v>
      </c>
      <c r="F23" s="71">
        <v>50500</v>
      </c>
      <c r="G23" s="73">
        <v>73.222222222222001</v>
      </c>
      <c r="H23" s="71">
        <v>80</v>
      </c>
      <c r="I23" s="11">
        <f t="shared" si="0"/>
        <v>36977.22222222211</v>
      </c>
      <c r="J23" s="45">
        <f t="shared" si="1"/>
        <v>37000</v>
      </c>
      <c r="K23" s="13">
        <f t="shared" si="2"/>
        <v>1223400</v>
      </c>
      <c r="L23" s="67"/>
    </row>
    <row r="24" spans="1:12" s="4" customFormat="1" ht="15.75" x14ac:dyDescent="0.25">
      <c r="A24" s="9">
        <v>21</v>
      </c>
      <c r="B24" s="71" t="s">
        <v>105</v>
      </c>
      <c r="C24" s="71" t="s">
        <v>106</v>
      </c>
      <c r="D24" s="71" t="s">
        <v>107</v>
      </c>
      <c r="E24" s="72">
        <v>289410</v>
      </c>
      <c r="F24" s="71">
        <v>220260</v>
      </c>
      <c r="G24" s="73">
        <v>70.888888888888999</v>
      </c>
      <c r="H24" s="71">
        <v>80</v>
      </c>
      <c r="I24" s="11">
        <f t="shared" si="0"/>
        <v>156139.8666666669</v>
      </c>
      <c r="J24" s="45">
        <f t="shared" si="1"/>
        <v>156100</v>
      </c>
      <c r="K24" s="13">
        <f t="shared" si="2"/>
        <v>1067300</v>
      </c>
      <c r="L24" s="67"/>
    </row>
    <row r="25" spans="1:12" s="4" customFormat="1" ht="15.75" x14ac:dyDescent="0.25">
      <c r="A25" s="9">
        <v>22</v>
      </c>
      <c r="B25" s="71" t="s">
        <v>50</v>
      </c>
      <c r="C25" s="71" t="s">
        <v>51</v>
      </c>
      <c r="D25" s="71" t="s">
        <v>52</v>
      </c>
      <c r="E25" s="72">
        <v>628000</v>
      </c>
      <c r="F25" s="71">
        <v>150000</v>
      </c>
      <c r="G25" s="73">
        <v>70.444444444444002</v>
      </c>
      <c r="H25" s="71">
        <v>80</v>
      </c>
      <c r="I25" s="11">
        <f t="shared" si="0"/>
        <v>105666.666666666</v>
      </c>
      <c r="J25" s="45">
        <f t="shared" si="1"/>
        <v>105700</v>
      </c>
      <c r="K25" s="13">
        <f t="shared" si="2"/>
        <v>961600</v>
      </c>
      <c r="L25" s="67"/>
    </row>
    <row r="26" spans="1:12" s="4" customFormat="1" ht="15.75" x14ac:dyDescent="0.25">
      <c r="A26" s="9">
        <v>23</v>
      </c>
      <c r="B26" s="71" t="s">
        <v>98</v>
      </c>
      <c r="C26" s="71" t="s">
        <v>99</v>
      </c>
      <c r="D26" s="71" t="s">
        <v>100</v>
      </c>
      <c r="E26" s="72">
        <v>983000</v>
      </c>
      <c r="F26" s="71">
        <v>170000</v>
      </c>
      <c r="G26" s="73">
        <v>67.111111111111001</v>
      </c>
      <c r="H26" s="71">
        <v>80</v>
      </c>
      <c r="I26" s="11">
        <f t="shared" si="0"/>
        <v>114088.8888888887</v>
      </c>
      <c r="J26" s="45">
        <f t="shared" ref="J26:J53" si="3">ROUND(I26,-2)</f>
        <v>114100</v>
      </c>
      <c r="K26" s="13">
        <f t="shared" si="2"/>
        <v>847500</v>
      </c>
      <c r="L26" s="67"/>
    </row>
    <row r="27" spans="1:12" s="4" customFormat="1" ht="31.5" x14ac:dyDescent="0.25">
      <c r="A27" s="39">
        <v>24</v>
      </c>
      <c r="B27" s="40" t="s">
        <v>128</v>
      </c>
      <c r="C27" s="40" t="s">
        <v>129</v>
      </c>
      <c r="D27" s="40" t="s">
        <v>130</v>
      </c>
      <c r="E27" s="41">
        <v>1200000</v>
      </c>
      <c r="F27" s="40">
        <f>550000/2</f>
        <v>275000</v>
      </c>
      <c r="G27" s="42">
        <v>71.888888888888999</v>
      </c>
      <c r="H27" s="40">
        <v>79</v>
      </c>
      <c r="I27" s="43">
        <f t="shared" ref="I27:I53" si="4">(F27*G27)/100</f>
        <v>197694.44444444473</v>
      </c>
      <c r="J27" s="45">
        <f t="shared" si="3"/>
        <v>197700</v>
      </c>
      <c r="K27" s="44">
        <f t="shared" ref="K27:K53" si="5">K26-J27</f>
        <v>649800</v>
      </c>
      <c r="L27" s="74" t="s">
        <v>186</v>
      </c>
    </row>
    <row r="28" spans="1:12" s="4" customFormat="1" ht="15.75" x14ac:dyDescent="0.25">
      <c r="A28" s="9">
        <v>25</v>
      </c>
      <c r="B28" s="71" t="s">
        <v>39</v>
      </c>
      <c r="C28" s="71" t="s">
        <v>12</v>
      </c>
      <c r="D28" s="71" t="s">
        <v>40</v>
      </c>
      <c r="E28" s="72">
        <v>8576923</v>
      </c>
      <c r="F28" s="71">
        <v>500000</v>
      </c>
      <c r="G28" s="73">
        <v>74.333333333333002</v>
      </c>
      <c r="H28" s="71">
        <v>78</v>
      </c>
      <c r="I28" s="11">
        <f t="shared" si="4"/>
        <v>371666.666666665</v>
      </c>
      <c r="J28" s="45">
        <v>351700</v>
      </c>
      <c r="K28" s="13">
        <f t="shared" si="5"/>
        <v>298100</v>
      </c>
      <c r="L28" s="67"/>
    </row>
    <row r="29" spans="1:12" s="4" customFormat="1" ht="15.75" x14ac:dyDescent="0.25">
      <c r="A29" s="9">
        <v>26</v>
      </c>
      <c r="B29" s="71" t="s">
        <v>168</v>
      </c>
      <c r="C29" s="71" t="s">
        <v>169</v>
      </c>
      <c r="D29" s="71" t="s">
        <v>170</v>
      </c>
      <c r="E29" s="72">
        <v>189000</v>
      </c>
      <c r="F29" s="71">
        <v>100000</v>
      </c>
      <c r="G29" s="73">
        <v>74.111111111111001</v>
      </c>
      <c r="H29" s="71">
        <v>78</v>
      </c>
      <c r="I29" s="11">
        <f t="shared" si="4"/>
        <v>74111.111111110993</v>
      </c>
      <c r="J29" s="45">
        <f t="shared" si="3"/>
        <v>74100</v>
      </c>
      <c r="K29" s="13">
        <f t="shared" si="5"/>
        <v>224000</v>
      </c>
      <c r="L29" s="67"/>
    </row>
    <row r="30" spans="1:12" s="4" customFormat="1" ht="15.75" x14ac:dyDescent="0.25">
      <c r="A30" s="9">
        <v>27</v>
      </c>
      <c r="B30" s="71" t="s">
        <v>165</v>
      </c>
      <c r="C30" s="71" t="s">
        <v>166</v>
      </c>
      <c r="D30" s="71" t="s">
        <v>167</v>
      </c>
      <c r="E30" s="72">
        <v>90000</v>
      </c>
      <c r="F30" s="71">
        <v>60000</v>
      </c>
      <c r="G30" s="73">
        <v>71.111111111111001</v>
      </c>
      <c r="H30" s="71">
        <v>76</v>
      </c>
      <c r="I30" s="11">
        <f t="shared" si="4"/>
        <v>42666.666666666606</v>
      </c>
      <c r="J30" s="45">
        <f t="shared" si="3"/>
        <v>42700</v>
      </c>
      <c r="K30" s="13">
        <f t="shared" si="5"/>
        <v>181300</v>
      </c>
      <c r="L30" s="67"/>
    </row>
    <row r="31" spans="1:12" s="4" customFormat="1" ht="16.5" thickBot="1" x14ac:dyDescent="0.3">
      <c r="A31" s="23">
        <v>28</v>
      </c>
      <c r="B31" s="24" t="s">
        <v>26</v>
      </c>
      <c r="C31" s="24" t="s">
        <v>27</v>
      </c>
      <c r="D31" s="24" t="s">
        <v>28</v>
      </c>
      <c r="E31" s="30">
        <v>4818000</v>
      </c>
      <c r="F31" s="37">
        <v>390000</v>
      </c>
      <c r="G31" s="34">
        <v>73.222222222222001</v>
      </c>
      <c r="H31" s="24">
        <v>75</v>
      </c>
      <c r="I31" s="20">
        <v>181300</v>
      </c>
      <c r="J31" s="21">
        <f t="shared" si="3"/>
        <v>181300</v>
      </c>
      <c r="K31" s="22">
        <f t="shared" si="5"/>
        <v>0</v>
      </c>
      <c r="L31" s="68" t="s">
        <v>184</v>
      </c>
    </row>
    <row r="32" spans="1:12" s="4" customFormat="1" ht="15.75" x14ac:dyDescent="0.25">
      <c r="A32" s="9">
        <v>29</v>
      </c>
      <c r="B32" s="7" t="s">
        <v>103</v>
      </c>
      <c r="C32" s="7" t="s">
        <v>14</v>
      </c>
      <c r="D32" s="7" t="s">
        <v>104</v>
      </c>
      <c r="E32" s="31">
        <v>606000</v>
      </c>
      <c r="F32" s="6">
        <v>130000</v>
      </c>
      <c r="G32" s="35">
        <v>68.555555555555998</v>
      </c>
      <c r="H32" s="7">
        <v>75</v>
      </c>
      <c r="I32" s="17">
        <f t="shared" si="4"/>
        <v>89122.222222222801</v>
      </c>
      <c r="J32" s="19">
        <f t="shared" si="3"/>
        <v>89100</v>
      </c>
      <c r="K32" s="18">
        <f t="shared" si="5"/>
        <v>-89100</v>
      </c>
      <c r="L32" s="67"/>
    </row>
    <row r="33" spans="1:12" s="4" customFormat="1" ht="15.75" x14ac:dyDescent="0.25">
      <c r="A33" s="9">
        <v>30</v>
      </c>
      <c r="B33" s="6" t="s">
        <v>153</v>
      </c>
      <c r="C33" s="6" t="s">
        <v>154</v>
      </c>
      <c r="D33" s="6" t="s">
        <v>155</v>
      </c>
      <c r="E33" s="29">
        <v>356500</v>
      </c>
      <c r="F33" s="6">
        <v>53200</v>
      </c>
      <c r="G33" s="33">
        <v>67.444444444444002</v>
      </c>
      <c r="H33" s="6">
        <v>75</v>
      </c>
      <c r="I33" s="11">
        <f t="shared" si="4"/>
        <v>35880.444444444205</v>
      </c>
      <c r="J33" s="15">
        <f t="shared" si="3"/>
        <v>35900</v>
      </c>
      <c r="K33" s="13">
        <f t="shared" si="5"/>
        <v>-125000</v>
      </c>
      <c r="L33" s="67"/>
    </row>
    <row r="34" spans="1:12" s="4" customFormat="1" ht="15.75" x14ac:dyDescent="0.25">
      <c r="A34" s="9">
        <v>31</v>
      </c>
      <c r="B34" s="6" t="s">
        <v>143</v>
      </c>
      <c r="C34" s="6" t="s">
        <v>144</v>
      </c>
      <c r="D34" s="6" t="s">
        <v>145</v>
      </c>
      <c r="E34" s="29">
        <v>1668000</v>
      </c>
      <c r="F34" s="6">
        <f>660000/2</f>
        <v>330000</v>
      </c>
      <c r="G34" s="33">
        <v>73.666666666666998</v>
      </c>
      <c r="H34" s="6">
        <v>74</v>
      </c>
      <c r="I34" s="11">
        <f t="shared" si="4"/>
        <v>243100.00000000108</v>
      </c>
      <c r="J34" s="15">
        <f t="shared" si="3"/>
        <v>243100</v>
      </c>
      <c r="K34" s="13">
        <f t="shared" si="5"/>
        <v>-368100</v>
      </c>
      <c r="L34" s="67" t="s">
        <v>183</v>
      </c>
    </row>
    <row r="35" spans="1:12" s="4" customFormat="1" ht="15.75" x14ac:dyDescent="0.25">
      <c r="A35" s="9">
        <v>32</v>
      </c>
      <c r="B35" s="6" t="s">
        <v>67</v>
      </c>
      <c r="C35" s="6" t="s">
        <v>68</v>
      </c>
      <c r="D35" s="6" t="s">
        <v>69</v>
      </c>
      <c r="E35" s="29">
        <v>150000</v>
      </c>
      <c r="F35" s="6">
        <v>80000</v>
      </c>
      <c r="G35" s="33">
        <v>70</v>
      </c>
      <c r="H35" s="6">
        <v>73</v>
      </c>
      <c r="I35" s="11">
        <f t="shared" si="4"/>
        <v>56000</v>
      </c>
      <c r="J35" s="15">
        <f t="shared" si="3"/>
        <v>56000</v>
      </c>
      <c r="K35" s="13">
        <f t="shared" si="5"/>
        <v>-424100</v>
      </c>
      <c r="L35" s="67"/>
    </row>
    <row r="36" spans="1:12" s="4" customFormat="1" ht="15.75" x14ac:dyDescent="0.25">
      <c r="A36" s="9">
        <v>33</v>
      </c>
      <c r="B36" s="6" t="s">
        <v>82</v>
      </c>
      <c r="C36" s="6" t="s">
        <v>83</v>
      </c>
      <c r="D36" s="6" t="s">
        <v>84</v>
      </c>
      <c r="E36" s="29">
        <v>316000</v>
      </c>
      <c r="F36" s="6">
        <v>100000</v>
      </c>
      <c r="G36" s="33">
        <v>71</v>
      </c>
      <c r="H36" s="6">
        <v>70</v>
      </c>
      <c r="I36" s="11">
        <f t="shared" si="4"/>
        <v>71000</v>
      </c>
      <c r="J36" s="15">
        <f t="shared" si="3"/>
        <v>71000</v>
      </c>
      <c r="K36" s="13">
        <f t="shared" si="5"/>
        <v>-495100</v>
      </c>
      <c r="L36" s="67"/>
    </row>
    <row r="37" spans="1:12" s="4" customFormat="1" ht="15.75" x14ac:dyDescent="0.25">
      <c r="A37" s="9">
        <v>34</v>
      </c>
      <c r="B37" s="6" t="s">
        <v>158</v>
      </c>
      <c r="C37" s="6" t="s">
        <v>16</v>
      </c>
      <c r="D37" s="6" t="s">
        <v>159</v>
      </c>
      <c r="E37" s="29">
        <v>305000</v>
      </c>
      <c r="F37" s="6">
        <v>274500</v>
      </c>
      <c r="G37" s="33">
        <v>66.333333333333002</v>
      </c>
      <c r="H37" s="6">
        <v>70</v>
      </c>
      <c r="I37" s="11">
        <f t="shared" si="4"/>
        <v>182084.9999999991</v>
      </c>
      <c r="J37" s="15">
        <f t="shared" si="3"/>
        <v>182100</v>
      </c>
      <c r="K37" s="13">
        <f t="shared" si="5"/>
        <v>-677200</v>
      </c>
      <c r="L37" s="67"/>
    </row>
    <row r="38" spans="1:12" s="4" customFormat="1" ht="15.75" x14ac:dyDescent="0.25">
      <c r="A38" s="9">
        <v>35</v>
      </c>
      <c r="B38" s="6" t="s">
        <v>23</v>
      </c>
      <c r="C38" s="6" t="s">
        <v>24</v>
      </c>
      <c r="D38" s="6" t="s">
        <v>25</v>
      </c>
      <c r="E38" s="29">
        <v>515800</v>
      </c>
      <c r="F38" s="6">
        <v>304000</v>
      </c>
      <c r="G38" s="33">
        <v>64.777777777777999</v>
      </c>
      <c r="H38" s="6">
        <v>70</v>
      </c>
      <c r="I38" s="11">
        <f t="shared" si="4"/>
        <v>196924.44444444511</v>
      </c>
      <c r="J38" s="15">
        <f t="shared" si="3"/>
        <v>196900</v>
      </c>
      <c r="K38" s="13">
        <f t="shared" si="5"/>
        <v>-874100</v>
      </c>
      <c r="L38" s="67"/>
    </row>
    <row r="39" spans="1:12" s="4" customFormat="1" ht="15.75" x14ac:dyDescent="0.25">
      <c r="A39" s="9">
        <v>36</v>
      </c>
      <c r="B39" s="6" t="s">
        <v>29</v>
      </c>
      <c r="C39" s="6" t="s">
        <v>30</v>
      </c>
      <c r="D39" s="6" t="s">
        <v>31</v>
      </c>
      <c r="E39" s="29">
        <v>277200</v>
      </c>
      <c r="F39" s="6">
        <v>181200</v>
      </c>
      <c r="G39" s="33">
        <v>64.222222222222001</v>
      </c>
      <c r="H39" s="6">
        <v>70</v>
      </c>
      <c r="I39" s="11">
        <f t="shared" si="4"/>
        <v>116370.66666666626</v>
      </c>
      <c r="J39" s="15">
        <f t="shared" si="3"/>
        <v>116400</v>
      </c>
      <c r="K39" s="13">
        <f t="shared" si="5"/>
        <v>-990500</v>
      </c>
      <c r="L39" s="67"/>
    </row>
    <row r="40" spans="1:12" s="4" customFormat="1" ht="15.75" x14ac:dyDescent="0.25">
      <c r="A40" s="9">
        <v>37</v>
      </c>
      <c r="B40" s="6" t="s">
        <v>92</v>
      </c>
      <c r="C40" s="6" t="s">
        <v>14</v>
      </c>
      <c r="D40" s="6" t="s">
        <v>93</v>
      </c>
      <c r="E40" s="29">
        <v>605000</v>
      </c>
      <c r="F40" s="6">
        <v>100000</v>
      </c>
      <c r="G40" s="33">
        <v>64</v>
      </c>
      <c r="H40" s="6">
        <v>70</v>
      </c>
      <c r="I40" s="11">
        <f t="shared" si="4"/>
        <v>64000</v>
      </c>
      <c r="J40" s="15">
        <f t="shared" si="3"/>
        <v>64000</v>
      </c>
      <c r="K40" s="13">
        <f t="shared" si="5"/>
        <v>-1054500</v>
      </c>
      <c r="L40" s="67"/>
    </row>
    <row r="41" spans="1:12" s="4" customFormat="1" ht="15.75" x14ac:dyDescent="0.25">
      <c r="A41" s="9">
        <v>38</v>
      </c>
      <c r="B41" s="6" t="s">
        <v>134</v>
      </c>
      <c r="C41" s="6" t="s">
        <v>135</v>
      </c>
      <c r="D41" s="6" t="s">
        <v>136</v>
      </c>
      <c r="E41" s="29">
        <v>1079500</v>
      </c>
      <c r="F41" s="6">
        <v>458000</v>
      </c>
      <c r="G41" s="33">
        <v>60</v>
      </c>
      <c r="H41" s="6">
        <v>70</v>
      </c>
      <c r="I41" s="11">
        <f t="shared" si="4"/>
        <v>274800</v>
      </c>
      <c r="J41" s="15">
        <f t="shared" si="3"/>
        <v>274800</v>
      </c>
      <c r="K41" s="13">
        <f t="shared" si="5"/>
        <v>-1329300</v>
      </c>
      <c r="L41" s="67"/>
    </row>
    <row r="42" spans="1:12" s="4" customFormat="1" ht="15.75" x14ac:dyDescent="0.25">
      <c r="A42" s="9">
        <v>39</v>
      </c>
      <c r="B42" s="6" t="s">
        <v>131</v>
      </c>
      <c r="C42" s="6" t="s">
        <v>132</v>
      </c>
      <c r="D42" s="6" t="s">
        <v>133</v>
      </c>
      <c r="E42" s="29">
        <v>720000</v>
      </c>
      <c r="F42" s="6">
        <v>400000</v>
      </c>
      <c r="G42" s="33">
        <v>68.444444444444002</v>
      </c>
      <c r="H42" s="6">
        <v>69</v>
      </c>
      <c r="I42" s="11">
        <f t="shared" si="4"/>
        <v>273777.77777777601</v>
      </c>
      <c r="J42" s="15">
        <f t="shared" si="3"/>
        <v>273800</v>
      </c>
      <c r="K42" s="13">
        <f t="shared" si="5"/>
        <v>-1603100</v>
      </c>
      <c r="L42" s="67"/>
    </row>
    <row r="43" spans="1:12" s="4" customFormat="1" ht="15.75" x14ac:dyDescent="0.25">
      <c r="A43" s="9">
        <v>40</v>
      </c>
      <c r="B43" s="6" t="s">
        <v>137</v>
      </c>
      <c r="C43" s="6" t="s">
        <v>138</v>
      </c>
      <c r="D43" s="6" t="s">
        <v>139</v>
      </c>
      <c r="E43" s="29">
        <v>388000</v>
      </c>
      <c r="F43" s="6">
        <f>314500/2</f>
        <v>157250</v>
      </c>
      <c r="G43" s="33">
        <v>69.333333333333002</v>
      </c>
      <c r="H43" s="6">
        <v>68</v>
      </c>
      <c r="I43" s="11">
        <f t="shared" si="4"/>
        <v>109026.66666666613</v>
      </c>
      <c r="J43" s="15">
        <f t="shared" si="3"/>
        <v>109000</v>
      </c>
      <c r="K43" s="13">
        <f t="shared" si="5"/>
        <v>-1712100</v>
      </c>
      <c r="L43" s="67" t="s">
        <v>183</v>
      </c>
    </row>
    <row r="44" spans="1:12" s="4" customFormat="1" ht="15.75" x14ac:dyDescent="0.25">
      <c r="A44" s="9">
        <v>41</v>
      </c>
      <c r="B44" s="6" t="s">
        <v>75</v>
      </c>
      <c r="C44" s="6" t="s">
        <v>76</v>
      </c>
      <c r="D44" s="6" t="s">
        <v>77</v>
      </c>
      <c r="E44" s="29">
        <v>280000</v>
      </c>
      <c r="F44" s="6">
        <v>130000</v>
      </c>
      <c r="G44" s="33">
        <v>65</v>
      </c>
      <c r="H44" s="6">
        <v>65</v>
      </c>
      <c r="I44" s="11">
        <f t="shared" si="4"/>
        <v>84500</v>
      </c>
      <c r="J44" s="15">
        <f t="shared" si="3"/>
        <v>84500</v>
      </c>
      <c r="K44" s="13">
        <f t="shared" si="5"/>
        <v>-1796600</v>
      </c>
      <c r="L44" s="67"/>
    </row>
    <row r="45" spans="1:12" s="4" customFormat="1" ht="15.75" x14ac:dyDescent="0.25">
      <c r="A45" s="9">
        <v>42</v>
      </c>
      <c r="B45" s="6" t="s">
        <v>59</v>
      </c>
      <c r="C45" s="6" t="s">
        <v>60</v>
      </c>
      <c r="D45" s="6" t="s">
        <v>61</v>
      </c>
      <c r="E45" s="29">
        <v>251200</v>
      </c>
      <c r="F45" s="6">
        <v>186500</v>
      </c>
      <c r="G45" s="33">
        <v>62.777777777777999</v>
      </c>
      <c r="H45" s="6">
        <v>65</v>
      </c>
      <c r="I45" s="11">
        <f t="shared" si="4"/>
        <v>117080.55555555597</v>
      </c>
      <c r="J45" s="15">
        <f t="shared" si="3"/>
        <v>117100</v>
      </c>
      <c r="K45" s="13">
        <f t="shared" si="5"/>
        <v>-1913700</v>
      </c>
      <c r="L45" s="67"/>
    </row>
    <row r="46" spans="1:12" s="4" customFormat="1" ht="15.75" x14ac:dyDescent="0.25">
      <c r="A46" s="9">
        <v>43</v>
      </c>
      <c r="B46" s="6" t="s">
        <v>114</v>
      </c>
      <c r="C46" s="6" t="s">
        <v>15</v>
      </c>
      <c r="D46" s="6" t="s">
        <v>115</v>
      </c>
      <c r="E46" s="29">
        <v>238200</v>
      </c>
      <c r="F46" s="6">
        <v>147900</v>
      </c>
      <c r="G46" s="33">
        <v>65.333333333333002</v>
      </c>
      <c r="H46" s="6">
        <v>60</v>
      </c>
      <c r="I46" s="11">
        <f t="shared" si="4"/>
        <v>96627.99999999952</v>
      </c>
      <c r="J46" s="15">
        <f t="shared" si="3"/>
        <v>96600</v>
      </c>
      <c r="K46" s="13">
        <f t="shared" si="5"/>
        <v>-2010300</v>
      </c>
      <c r="L46" s="67"/>
    </row>
    <row r="47" spans="1:12" s="4" customFormat="1" ht="15.75" x14ac:dyDescent="0.25">
      <c r="A47" s="9">
        <v>44</v>
      </c>
      <c r="B47" s="6" t="s">
        <v>149</v>
      </c>
      <c r="C47" s="6" t="s">
        <v>19</v>
      </c>
      <c r="D47" s="6" t="s">
        <v>150</v>
      </c>
      <c r="E47" s="29">
        <v>479000</v>
      </c>
      <c r="F47" s="6">
        <v>207500</v>
      </c>
      <c r="G47" s="33">
        <v>61.777777777777999</v>
      </c>
      <c r="H47" s="6">
        <v>60</v>
      </c>
      <c r="I47" s="11">
        <f t="shared" si="4"/>
        <v>128188.88888888934</v>
      </c>
      <c r="J47" s="15">
        <f t="shared" si="3"/>
        <v>128200</v>
      </c>
      <c r="K47" s="13">
        <f t="shared" si="5"/>
        <v>-2138500</v>
      </c>
      <c r="L47" s="67"/>
    </row>
    <row r="48" spans="1:12" s="4" customFormat="1" ht="15.75" x14ac:dyDescent="0.25">
      <c r="A48" s="9">
        <v>45</v>
      </c>
      <c r="B48" s="6" t="s">
        <v>47</v>
      </c>
      <c r="C48" s="6" t="s">
        <v>48</v>
      </c>
      <c r="D48" s="6" t="s">
        <v>49</v>
      </c>
      <c r="E48" s="29">
        <v>137000</v>
      </c>
      <c r="F48" s="6">
        <v>122000</v>
      </c>
      <c r="G48" s="33">
        <v>59.222222222222001</v>
      </c>
      <c r="H48" s="6">
        <v>60</v>
      </c>
      <c r="I48" s="11">
        <f t="shared" si="4"/>
        <v>72251.111111110833</v>
      </c>
      <c r="J48" s="15">
        <f t="shared" si="3"/>
        <v>72300</v>
      </c>
      <c r="K48" s="13">
        <f t="shared" si="5"/>
        <v>-2210800</v>
      </c>
      <c r="L48" s="67"/>
    </row>
    <row r="49" spans="1:12" s="4" customFormat="1" ht="15.75" x14ac:dyDescent="0.25">
      <c r="A49" s="9">
        <v>46</v>
      </c>
      <c r="B49" s="6" t="s">
        <v>171</v>
      </c>
      <c r="C49" s="6" t="s">
        <v>172</v>
      </c>
      <c r="D49" s="6" t="s">
        <v>173</v>
      </c>
      <c r="E49" s="29">
        <v>985000</v>
      </c>
      <c r="F49" s="6">
        <v>143000</v>
      </c>
      <c r="G49" s="33">
        <v>50.555555555555998</v>
      </c>
      <c r="H49" s="6">
        <v>60</v>
      </c>
      <c r="I49" s="11">
        <f t="shared" si="4"/>
        <v>72294.444444445078</v>
      </c>
      <c r="J49" s="15">
        <f t="shared" si="3"/>
        <v>72300</v>
      </c>
      <c r="K49" s="13">
        <f t="shared" si="5"/>
        <v>-2283100</v>
      </c>
      <c r="L49" s="67"/>
    </row>
    <row r="50" spans="1:12" s="4" customFormat="1" ht="15.75" x14ac:dyDescent="0.25">
      <c r="A50" s="9">
        <v>47</v>
      </c>
      <c r="B50" s="6" t="s">
        <v>80</v>
      </c>
      <c r="C50" s="6" t="s">
        <v>60</v>
      </c>
      <c r="D50" s="6" t="s">
        <v>81</v>
      </c>
      <c r="E50" s="29">
        <v>167600</v>
      </c>
      <c r="F50" s="6">
        <v>132000</v>
      </c>
      <c r="G50" s="33">
        <v>55.777777777777999</v>
      </c>
      <c r="H50" s="6">
        <v>56</v>
      </c>
      <c r="I50" s="11">
        <f t="shared" si="4"/>
        <v>73626.666666666963</v>
      </c>
      <c r="J50" s="15">
        <f t="shared" si="3"/>
        <v>73600</v>
      </c>
      <c r="K50" s="13">
        <f t="shared" si="5"/>
        <v>-2356700</v>
      </c>
      <c r="L50" s="67"/>
    </row>
    <row r="51" spans="1:12" s="4" customFormat="1" ht="15.75" x14ac:dyDescent="0.25">
      <c r="A51" s="9">
        <v>48</v>
      </c>
      <c r="B51" s="6" t="s">
        <v>37</v>
      </c>
      <c r="C51" s="6" t="s">
        <v>18</v>
      </c>
      <c r="D51" s="6" t="s">
        <v>38</v>
      </c>
      <c r="E51" s="29">
        <v>1403980</v>
      </c>
      <c r="F51" s="6">
        <v>418000</v>
      </c>
      <c r="G51" s="33">
        <v>56.777777777777999</v>
      </c>
      <c r="H51" s="6">
        <v>55</v>
      </c>
      <c r="I51" s="11">
        <f t="shared" si="4"/>
        <v>237331.11111111206</v>
      </c>
      <c r="J51" s="15">
        <f t="shared" si="3"/>
        <v>237300</v>
      </c>
      <c r="K51" s="13">
        <f t="shared" si="5"/>
        <v>-2594000</v>
      </c>
      <c r="L51" s="67"/>
    </row>
    <row r="52" spans="1:12" s="4" customFormat="1" ht="15.75" x14ac:dyDescent="0.25">
      <c r="A52" s="9">
        <v>49</v>
      </c>
      <c r="B52" s="6" t="s">
        <v>65</v>
      </c>
      <c r="C52" s="6" t="s">
        <v>16</v>
      </c>
      <c r="D52" s="6" t="s">
        <v>66</v>
      </c>
      <c r="E52" s="29">
        <v>95000</v>
      </c>
      <c r="F52" s="6">
        <v>85000</v>
      </c>
      <c r="G52" s="33">
        <v>50</v>
      </c>
      <c r="H52" s="6">
        <v>53</v>
      </c>
      <c r="I52" s="11">
        <f t="shared" si="4"/>
        <v>42500</v>
      </c>
      <c r="J52" s="15">
        <f t="shared" si="3"/>
        <v>42500</v>
      </c>
      <c r="K52" s="13">
        <f t="shared" si="5"/>
        <v>-2636500</v>
      </c>
      <c r="L52" s="67"/>
    </row>
    <row r="53" spans="1:12" s="4" customFormat="1" ht="15.75" x14ac:dyDescent="0.25">
      <c r="A53" s="9">
        <v>50</v>
      </c>
      <c r="B53" s="6" t="s">
        <v>96</v>
      </c>
      <c r="C53" s="6" t="s">
        <v>13</v>
      </c>
      <c r="D53" s="6" t="s">
        <v>97</v>
      </c>
      <c r="E53" s="29">
        <v>76000</v>
      </c>
      <c r="F53" s="6">
        <v>69000</v>
      </c>
      <c r="G53" s="33">
        <v>51.111111111111001</v>
      </c>
      <c r="H53" s="6">
        <v>50</v>
      </c>
      <c r="I53" s="11">
        <f t="shared" si="4"/>
        <v>35266.666666666591</v>
      </c>
      <c r="J53" s="15">
        <f t="shared" si="3"/>
        <v>35300</v>
      </c>
      <c r="K53" s="13">
        <f t="shared" si="5"/>
        <v>-2671800</v>
      </c>
      <c r="L53" s="67"/>
    </row>
    <row r="54" spans="1:12" s="4" customFormat="1" ht="15.75" x14ac:dyDescent="0.25">
      <c r="A54" s="9">
        <v>51</v>
      </c>
      <c r="B54" s="6" t="s">
        <v>87</v>
      </c>
      <c r="C54" s="6" t="s">
        <v>17</v>
      </c>
      <c r="D54" s="6" t="s">
        <v>88</v>
      </c>
      <c r="E54" s="29">
        <v>285000</v>
      </c>
      <c r="F54" s="6">
        <v>165000</v>
      </c>
      <c r="G54" s="33">
        <v>49.111111111111001</v>
      </c>
      <c r="H54" s="6">
        <v>50</v>
      </c>
      <c r="I54" s="11">
        <f t="shared" ref="I54:I64" si="6">(F54*G54)/100</f>
        <v>81033.333333333154</v>
      </c>
      <c r="J54" s="15">
        <f t="shared" ref="J54:J64" si="7">ROUND(I54,-2)</f>
        <v>81000</v>
      </c>
      <c r="K54" s="13">
        <f t="shared" ref="K54:K64" si="8">K53-J54</f>
        <v>-2752800</v>
      </c>
      <c r="L54" s="67"/>
    </row>
    <row r="55" spans="1:12" s="4" customFormat="1" ht="15.75" x14ac:dyDescent="0.25">
      <c r="A55" s="9">
        <v>52</v>
      </c>
      <c r="B55" s="6" t="s">
        <v>146</v>
      </c>
      <c r="C55" s="6" t="s">
        <v>147</v>
      </c>
      <c r="D55" s="6" t="s">
        <v>148</v>
      </c>
      <c r="E55" s="29">
        <v>165000</v>
      </c>
      <c r="F55" s="6">
        <v>105000</v>
      </c>
      <c r="G55" s="33">
        <v>42.333333333333002</v>
      </c>
      <c r="H55" s="6">
        <v>50</v>
      </c>
      <c r="I55" s="11">
        <f t="shared" si="6"/>
        <v>44449.999999999658</v>
      </c>
      <c r="J55" s="15">
        <f t="shared" si="7"/>
        <v>44400</v>
      </c>
      <c r="K55" s="13">
        <f t="shared" si="8"/>
        <v>-2797200</v>
      </c>
      <c r="L55" s="67"/>
    </row>
    <row r="56" spans="1:12" s="4" customFormat="1" ht="15.75" x14ac:dyDescent="0.25">
      <c r="A56" s="9">
        <v>53</v>
      </c>
      <c r="B56" s="6" t="s">
        <v>111</v>
      </c>
      <c r="C56" s="6" t="s">
        <v>112</v>
      </c>
      <c r="D56" s="6" t="s">
        <v>113</v>
      </c>
      <c r="E56" s="29">
        <v>141700</v>
      </c>
      <c r="F56" s="6">
        <v>125700</v>
      </c>
      <c r="G56" s="33">
        <v>46.888888888888999</v>
      </c>
      <c r="H56" s="6">
        <v>45</v>
      </c>
      <c r="I56" s="11">
        <f t="shared" si="6"/>
        <v>58939.333333333467</v>
      </c>
      <c r="J56" s="15">
        <f t="shared" si="7"/>
        <v>58900</v>
      </c>
      <c r="K56" s="13">
        <f t="shared" si="8"/>
        <v>-2856100</v>
      </c>
      <c r="L56" s="67"/>
    </row>
    <row r="57" spans="1:12" s="4" customFormat="1" ht="15.75" x14ac:dyDescent="0.25">
      <c r="A57" s="9">
        <v>54</v>
      </c>
      <c r="B57" s="6" t="s">
        <v>32</v>
      </c>
      <c r="C57" s="6" t="s">
        <v>33</v>
      </c>
      <c r="D57" s="6" t="s">
        <v>34</v>
      </c>
      <c r="E57" s="29">
        <v>143000</v>
      </c>
      <c r="F57" s="6">
        <v>56000</v>
      </c>
      <c r="G57" s="33">
        <v>47.111111111111001</v>
      </c>
      <c r="H57" s="6">
        <v>40</v>
      </c>
      <c r="I57" s="11">
        <f t="shared" si="6"/>
        <v>26382.222222222161</v>
      </c>
      <c r="J57" s="15">
        <f t="shared" si="7"/>
        <v>26400</v>
      </c>
      <c r="K57" s="13">
        <f t="shared" si="8"/>
        <v>-2882500</v>
      </c>
      <c r="L57" s="67"/>
    </row>
    <row r="58" spans="1:12" s="4" customFormat="1" ht="15.75" x14ac:dyDescent="0.25">
      <c r="A58" s="9">
        <v>55</v>
      </c>
      <c r="B58" s="6" t="s">
        <v>108</v>
      </c>
      <c r="C58" s="6" t="s">
        <v>109</v>
      </c>
      <c r="D58" s="6" t="s">
        <v>110</v>
      </c>
      <c r="E58" s="29">
        <v>540000</v>
      </c>
      <c r="F58" s="6">
        <v>290000</v>
      </c>
      <c r="G58" s="33">
        <v>43.555555555555998</v>
      </c>
      <c r="H58" s="6">
        <v>40</v>
      </c>
      <c r="I58" s="11">
        <f t="shared" si="6"/>
        <v>126311.11111111239</v>
      </c>
      <c r="J58" s="15">
        <f t="shared" si="7"/>
        <v>126300</v>
      </c>
      <c r="K58" s="13">
        <f t="shared" si="8"/>
        <v>-3008800</v>
      </c>
      <c r="L58" s="67"/>
    </row>
    <row r="59" spans="1:12" s="4" customFormat="1" ht="15.75" x14ac:dyDescent="0.25">
      <c r="A59" s="9">
        <v>56</v>
      </c>
      <c r="B59" s="6" t="s">
        <v>78</v>
      </c>
      <c r="C59" s="6" t="s">
        <v>22</v>
      </c>
      <c r="D59" s="6" t="s">
        <v>79</v>
      </c>
      <c r="E59" s="29">
        <v>264000</v>
      </c>
      <c r="F59" s="6">
        <v>243000</v>
      </c>
      <c r="G59" s="33">
        <v>42.666666666666998</v>
      </c>
      <c r="H59" s="6">
        <v>40</v>
      </c>
      <c r="I59" s="11">
        <f t="shared" si="6"/>
        <v>103680.0000000008</v>
      </c>
      <c r="J59" s="15">
        <f t="shared" si="7"/>
        <v>103700</v>
      </c>
      <c r="K59" s="13">
        <f t="shared" si="8"/>
        <v>-3112500</v>
      </c>
      <c r="L59" s="67"/>
    </row>
    <row r="60" spans="1:12" s="4" customFormat="1" ht="15.75" customHeight="1" x14ac:dyDescent="0.25">
      <c r="A60" s="9">
        <v>57</v>
      </c>
      <c r="B60" s="6" t="s">
        <v>174</v>
      </c>
      <c r="C60" s="6" t="s">
        <v>175</v>
      </c>
      <c r="D60" s="6" t="s">
        <v>176</v>
      </c>
      <c r="E60" s="29">
        <v>295160</v>
      </c>
      <c r="F60" s="6">
        <v>212000</v>
      </c>
      <c r="G60" s="33">
        <v>38.444444444444002</v>
      </c>
      <c r="H60" s="6">
        <v>40</v>
      </c>
      <c r="I60" s="11">
        <f t="shared" si="6"/>
        <v>81502.222222221288</v>
      </c>
      <c r="J60" s="15">
        <f t="shared" si="7"/>
        <v>81500</v>
      </c>
      <c r="K60" s="13">
        <f t="shared" si="8"/>
        <v>-3194000</v>
      </c>
      <c r="L60" s="67"/>
    </row>
    <row r="61" spans="1:12" ht="15.75" x14ac:dyDescent="0.25">
      <c r="A61" s="9">
        <v>58</v>
      </c>
      <c r="B61" s="6" t="s">
        <v>122</v>
      </c>
      <c r="C61" s="6" t="s">
        <v>123</v>
      </c>
      <c r="D61" s="6" t="s">
        <v>124</v>
      </c>
      <c r="E61" s="29">
        <v>880000</v>
      </c>
      <c r="F61" s="6">
        <v>200000</v>
      </c>
      <c r="G61" s="33">
        <v>42.666666666666998</v>
      </c>
      <c r="H61" s="6">
        <v>35</v>
      </c>
      <c r="I61" s="11">
        <f t="shared" si="6"/>
        <v>85333.333333333998</v>
      </c>
      <c r="J61" s="15">
        <f t="shared" si="7"/>
        <v>85300</v>
      </c>
      <c r="K61" s="13">
        <f t="shared" si="8"/>
        <v>-3279300</v>
      </c>
      <c r="L61" s="69"/>
    </row>
    <row r="62" spans="1:12" ht="15.75" x14ac:dyDescent="0.25">
      <c r="A62" s="9">
        <v>59</v>
      </c>
      <c r="B62" s="6" t="s">
        <v>44</v>
      </c>
      <c r="C62" s="6" t="s">
        <v>45</v>
      </c>
      <c r="D62" s="6" t="s">
        <v>46</v>
      </c>
      <c r="E62" s="29">
        <v>863000</v>
      </c>
      <c r="F62" s="6">
        <f>500000/4</f>
        <v>125000</v>
      </c>
      <c r="G62" s="33">
        <v>40.444444444444002</v>
      </c>
      <c r="H62" s="6">
        <v>35</v>
      </c>
      <c r="I62" s="11">
        <f t="shared" si="6"/>
        <v>50555.555555555002</v>
      </c>
      <c r="J62" s="15">
        <f t="shared" si="7"/>
        <v>50600</v>
      </c>
      <c r="K62" s="13">
        <f t="shared" si="8"/>
        <v>-3329900</v>
      </c>
      <c r="L62" s="69" t="s">
        <v>188</v>
      </c>
    </row>
    <row r="63" spans="1:12" ht="15.75" x14ac:dyDescent="0.25">
      <c r="A63" s="9">
        <v>60</v>
      </c>
      <c r="B63" s="6" t="s">
        <v>35</v>
      </c>
      <c r="C63" s="6" t="s">
        <v>16</v>
      </c>
      <c r="D63" s="6" t="s">
        <v>36</v>
      </c>
      <c r="E63" s="29">
        <v>200000</v>
      </c>
      <c r="F63" s="6">
        <v>140000</v>
      </c>
      <c r="G63" s="33">
        <v>44</v>
      </c>
      <c r="H63" s="6">
        <v>30</v>
      </c>
      <c r="I63" s="11">
        <f t="shared" si="6"/>
        <v>61600</v>
      </c>
      <c r="J63" s="15">
        <f t="shared" si="7"/>
        <v>61600</v>
      </c>
      <c r="K63" s="13">
        <f t="shared" si="8"/>
        <v>-3391500</v>
      </c>
      <c r="L63" s="69"/>
    </row>
    <row r="64" spans="1:12" ht="16.5" thickBot="1" x14ac:dyDescent="0.3">
      <c r="A64" s="10">
        <v>61</v>
      </c>
      <c r="B64" s="8" t="s">
        <v>125</v>
      </c>
      <c r="C64" s="8" t="s">
        <v>126</v>
      </c>
      <c r="D64" s="8" t="s">
        <v>127</v>
      </c>
      <c r="E64" s="32">
        <v>2433200</v>
      </c>
      <c r="F64" s="8">
        <v>290000</v>
      </c>
      <c r="G64" s="36">
        <v>32.555555555555998</v>
      </c>
      <c r="H64" s="8">
        <v>20</v>
      </c>
      <c r="I64" s="12">
        <f t="shared" si="6"/>
        <v>94411.11111111239</v>
      </c>
      <c r="J64" s="16">
        <f t="shared" si="7"/>
        <v>94400</v>
      </c>
      <c r="K64" s="14">
        <f t="shared" si="8"/>
        <v>-3485900</v>
      </c>
      <c r="L64" s="69"/>
    </row>
    <row r="65" spans="1:12" ht="15.75" thickBot="1" x14ac:dyDescent="0.3">
      <c r="A65" s="25"/>
      <c r="B65" s="26"/>
      <c r="C65" s="27"/>
      <c r="D65" s="27"/>
      <c r="E65" s="26"/>
      <c r="F65" s="38">
        <f>SUM(F4:F64)</f>
        <v>11674510</v>
      </c>
      <c r="G65" s="26"/>
      <c r="H65" s="26"/>
      <c r="I65" s="26"/>
      <c r="J65" s="26"/>
      <c r="K65" s="28"/>
      <c r="L65" s="69"/>
    </row>
  </sheetData>
  <mergeCells count="1">
    <mergeCell ref="B1:K1"/>
  </mergeCells>
  <pageMargins left="0.15748031496062992" right="0.15748031496062992" top="0.15748031496062992" bottom="0.15748031496062992" header="0.31496062992125984" footer="0.31496062992125984"/>
  <pageSetup paperSize="8" scale="75" orientation="landscape" r:id="rId1"/>
  <ignoredErrors>
    <ignoredError sqref="K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GrantyZadost_20250519-155939</vt:lpstr>
      <vt:lpstr>'GrantyZadost_20250519-155939'!Názvy_tisku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Nádvorník Ondřej</dc:creator>
  <cp:lastModifiedBy>Šmídlová Petra</cp:lastModifiedBy>
  <cp:lastPrinted>2025-11-12T08:03:02Z</cp:lastPrinted>
  <dcterms:created xsi:type="dcterms:W3CDTF">2018-05-04T07:34:29Z</dcterms:created>
  <dcterms:modified xsi:type="dcterms:W3CDTF">2026-01-06T13:21:35Z</dcterms:modified>
</cp:coreProperties>
</file>