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27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67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10" i="1"/>
  <c r="H87" i="1" l="1"/>
  <c r="F87" i="1"/>
  <c r="H61" i="1" s="1"/>
  <c r="E87" i="1"/>
  <c r="E64" i="1"/>
  <c r="H55" i="1"/>
  <c r="F55" i="1"/>
  <c r="H4" i="1" s="1"/>
  <c r="E55" i="1"/>
  <c r="E7" i="1"/>
  <c r="G83" i="1" l="1"/>
  <c r="I83" i="1"/>
  <c r="G84" i="1"/>
  <c r="I84" i="1"/>
  <c r="G35" i="1"/>
  <c r="G37" i="1"/>
  <c r="G38" i="1"/>
  <c r="G40" i="1"/>
  <c r="G47" i="1"/>
  <c r="I40" i="1"/>
  <c r="I52" i="1"/>
  <c r="I39" i="1"/>
  <c r="I35" i="1"/>
  <c r="I37" i="1"/>
  <c r="I38" i="1"/>
  <c r="G36" i="1"/>
  <c r="G52" i="1"/>
  <c r="G39" i="1"/>
  <c r="G54" i="1"/>
  <c r="G46" i="1"/>
  <c r="I36" i="1"/>
  <c r="I46" i="1"/>
  <c r="I54" i="1"/>
  <c r="I47" i="1"/>
  <c r="I80" i="1"/>
  <c r="I81" i="1"/>
  <c r="I79" i="1"/>
  <c r="G81" i="1"/>
  <c r="G79" i="1"/>
  <c r="G80" i="1"/>
  <c r="G44" i="1"/>
  <c r="G41" i="1"/>
  <c r="G42" i="1"/>
  <c r="G43" i="1"/>
  <c r="G48" i="1"/>
  <c r="G28" i="1"/>
  <c r="G22" i="1"/>
  <c r="I48" i="1"/>
  <c r="I43" i="1"/>
  <c r="I22" i="1"/>
  <c r="I42" i="1"/>
  <c r="I41" i="1"/>
  <c r="I44" i="1"/>
  <c r="I28" i="1"/>
  <c r="I10" i="1"/>
  <c r="I67" i="1"/>
  <c r="G67" i="1"/>
  <c r="G10" i="1"/>
  <c r="I74" i="1"/>
  <c r="G74" i="1"/>
  <c r="G72" i="1"/>
  <c r="I73" i="1"/>
  <c r="G73" i="1"/>
  <c r="I86" i="1"/>
  <c r="I69" i="1"/>
  <c r="G70" i="1"/>
  <c r="I70" i="1"/>
  <c r="G69" i="1"/>
  <c r="I76" i="1"/>
  <c r="I85" i="1"/>
  <c r="I16" i="1"/>
  <c r="I21" i="1"/>
  <c r="G12" i="1"/>
  <c r="I34" i="1"/>
  <c r="I32" i="1"/>
  <c r="G23" i="1"/>
  <c r="G18" i="1"/>
  <c r="I13" i="1"/>
  <c r="I49" i="1"/>
  <c r="G45" i="1"/>
  <c r="I53" i="1"/>
  <c r="G53" i="1"/>
  <c r="G34" i="1"/>
  <c r="I33" i="1"/>
  <c r="I26" i="1"/>
  <c r="I20" i="1"/>
  <c r="I12" i="1"/>
  <c r="I25" i="1"/>
  <c r="I19" i="1"/>
  <c r="I11" i="1"/>
  <c r="I24" i="1"/>
  <c r="I18" i="1"/>
  <c r="G30" i="1"/>
  <c r="I51" i="1"/>
  <c r="I17" i="1"/>
  <c r="G50" i="1"/>
  <c r="G21" i="1"/>
  <c r="G24" i="1"/>
  <c r="G15" i="1"/>
  <c r="G31" i="1"/>
  <c r="G51" i="1"/>
  <c r="I27" i="1"/>
  <c r="G13" i="1"/>
  <c r="G49" i="1"/>
  <c r="I45" i="1"/>
  <c r="G33" i="1"/>
  <c r="I23" i="1"/>
  <c r="I29" i="1"/>
  <c r="I15" i="1"/>
  <c r="I31" i="1"/>
  <c r="G27" i="1"/>
  <c r="G26" i="1"/>
  <c r="G20" i="1"/>
  <c r="G29" i="1"/>
  <c r="G32" i="1"/>
  <c r="G19" i="1"/>
  <c r="G17" i="1"/>
  <c r="G14" i="1"/>
  <c r="G25" i="1"/>
  <c r="G11" i="1"/>
  <c r="G16" i="1"/>
  <c r="I14" i="1"/>
  <c r="I50" i="1"/>
  <c r="I30" i="1"/>
  <c r="G75" i="1"/>
  <c r="G77" i="1"/>
  <c r="G86" i="1"/>
  <c r="I75" i="1"/>
  <c r="I82" i="1"/>
  <c r="G82" i="1"/>
  <c r="G85" i="1"/>
  <c r="I78" i="1"/>
  <c r="G78" i="1"/>
  <c r="I77" i="1"/>
  <c r="G76" i="1"/>
  <c r="I68" i="1"/>
  <c r="I72" i="1"/>
  <c r="G68" i="1"/>
  <c r="I71" i="1"/>
  <c r="G71" i="1"/>
  <c r="J54" i="1" l="1"/>
  <c r="K54" i="1" s="1"/>
  <c r="L54" i="1" s="1"/>
  <c r="M54" i="1" s="1"/>
  <c r="J84" i="1"/>
  <c r="K84" i="1" s="1"/>
  <c r="L84" i="1" s="1"/>
  <c r="J52" i="1"/>
  <c r="K52" i="1" s="1"/>
  <c r="L52" i="1" s="1"/>
  <c r="M52" i="1" s="1"/>
  <c r="J83" i="1"/>
  <c r="K83" i="1" s="1"/>
  <c r="L83" i="1" s="1"/>
  <c r="J46" i="1"/>
  <c r="K46" i="1" s="1"/>
  <c r="L46" i="1" s="1"/>
  <c r="M46" i="1" s="1"/>
  <c r="J39" i="1"/>
  <c r="K39" i="1" s="1"/>
  <c r="L39" i="1" s="1"/>
  <c r="M39" i="1" s="1"/>
  <c r="J47" i="1"/>
  <c r="K47" i="1" s="1"/>
  <c r="L47" i="1" s="1"/>
  <c r="M47" i="1" s="1"/>
  <c r="J36" i="1"/>
  <c r="K36" i="1" s="1"/>
  <c r="L36" i="1" s="1"/>
  <c r="M36" i="1" s="1"/>
  <c r="J40" i="1"/>
  <c r="K40" i="1" s="1"/>
  <c r="L40" i="1" s="1"/>
  <c r="M40" i="1" s="1"/>
  <c r="J38" i="1"/>
  <c r="K38" i="1" s="1"/>
  <c r="L38" i="1" s="1"/>
  <c r="M38" i="1" s="1"/>
  <c r="J37" i="1"/>
  <c r="K37" i="1" s="1"/>
  <c r="L37" i="1" s="1"/>
  <c r="M37" i="1" s="1"/>
  <c r="J35" i="1"/>
  <c r="K35" i="1" s="1"/>
  <c r="L35" i="1" s="1"/>
  <c r="M35" i="1" s="1"/>
  <c r="J42" i="1"/>
  <c r="K42" i="1" s="1"/>
  <c r="L42" i="1" s="1"/>
  <c r="J44" i="1"/>
  <c r="K44" i="1" s="1"/>
  <c r="L44" i="1" s="1"/>
  <c r="J51" i="1"/>
  <c r="K51" i="1" s="1"/>
  <c r="L51" i="1" s="1"/>
  <c r="M51" i="1" s="1"/>
  <c r="J22" i="1"/>
  <c r="K22" i="1" s="1"/>
  <c r="J48" i="1"/>
  <c r="K48" i="1" s="1"/>
  <c r="J28" i="1"/>
  <c r="K28" i="1" s="1"/>
  <c r="J43" i="1"/>
  <c r="K43" i="1" s="1"/>
  <c r="L43" i="1" s="1"/>
  <c r="J81" i="1"/>
  <c r="K81" i="1" s="1"/>
  <c r="L81" i="1" s="1"/>
  <c r="J80" i="1"/>
  <c r="K80" i="1" s="1"/>
  <c r="L80" i="1" s="1"/>
  <c r="J79" i="1"/>
  <c r="K79" i="1" s="1"/>
  <c r="L79" i="1" s="1"/>
  <c r="J41" i="1"/>
  <c r="K41" i="1" s="1"/>
  <c r="L41" i="1" s="1"/>
  <c r="J13" i="1"/>
  <c r="K13" i="1" s="1"/>
  <c r="J71" i="1"/>
  <c r="K71" i="1" s="1"/>
  <c r="M71" i="1" s="1"/>
  <c r="J72" i="1"/>
  <c r="K72" i="1" s="1"/>
  <c r="L72" i="1" s="1"/>
  <c r="M72" i="1" s="1"/>
  <c r="J10" i="1"/>
  <c r="K10" i="1" s="1"/>
  <c r="J86" i="1"/>
  <c r="K86" i="1" s="1"/>
  <c r="L86" i="1" s="1"/>
  <c r="M86" i="1" s="1"/>
  <c r="J67" i="1"/>
  <c r="J12" i="1"/>
  <c r="K12" i="1" s="1"/>
  <c r="L12" i="1" s="1"/>
  <c r="M12" i="1" s="1"/>
  <c r="J76" i="1"/>
  <c r="K76" i="1" s="1"/>
  <c r="L76" i="1" s="1"/>
  <c r="J68" i="1"/>
  <c r="K68" i="1" s="1"/>
  <c r="L68" i="1" s="1"/>
  <c r="M68" i="1" s="1"/>
  <c r="J73" i="1"/>
  <c r="K73" i="1" s="1"/>
  <c r="L73" i="1" s="1"/>
  <c r="M73" i="1" s="1"/>
  <c r="J16" i="1"/>
  <c r="K16" i="1" s="1"/>
  <c r="J17" i="1"/>
  <c r="K17" i="1" s="1"/>
  <c r="J27" i="1"/>
  <c r="K27" i="1" s="1"/>
  <c r="J18" i="1"/>
  <c r="K18" i="1" s="1"/>
  <c r="J74" i="1"/>
  <c r="K74" i="1" s="1"/>
  <c r="L74" i="1" s="1"/>
  <c r="M74" i="1" s="1"/>
  <c r="J11" i="1"/>
  <c r="K11" i="1" s="1"/>
  <c r="J49" i="1"/>
  <c r="K49" i="1" s="1"/>
  <c r="J34" i="1"/>
  <c r="K34" i="1" s="1"/>
  <c r="J85" i="1"/>
  <c r="K85" i="1" s="1"/>
  <c r="L85" i="1" s="1"/>
  <c r="J69" i="1"/>
  <c r="K69" i="1" s="1"/>
  <c r="J70" i="1"/>
  <c r="K70" i="1" s="1"/>
  <c r="J82" i="1"/>
  <c r="K82" i="1" s="1"/>
  <c r="L82" i="1" s="1"/>
  <c r="J75" i="1"/>
  <c r="K75" i="1" s="1"/>
  <c r="L75" i="1" s="1"/>
  <c r="J32" i="1"/>
  <c r="K32" i="1" s="1"/>
  <c r="J21" i="1"/>
  <c r="K21" i="1" s="1"/>
  <c r="J19" i="1"/>
  <c r="K19" i="1" s="1"/>
  <c r="J29" i="1"/>
  <c r="K29" i="1" s="1"/>
  <c r="J23" i="1"/>
  <c r="K23" i="1" s="1"/>
  <c r="J24" i="1"/>
  <c r="K24" i="1" s="1"/>
  <c r="J50" i="1"/>
  <c r="K50" i="1" s="1"/>
  <c r="J20" i="1"/>
  <c r="K20" i="1" s="1"/>
  <c r="J33" i="1"/>
  <c r="K33" i="1" s="1"/>
  <c r="J53" i="1"/>
  <c r="K53" i="1" s="1"/>
  <c r="J45" i="1"/>
  <c r="K45" i="1" s="1"/>
  <c r="J77" i="1"/>
  <c r="K77" i="1" s="1"/>
  <c r="L77" i="1" s="1"/>
  <c r="J14" i="1"/>
  <c r="K14" i="1" s="1"/>
  <c r="G55" i="1"/>
  <c r="E5" i="1" s="1"/>
  <c r="J15" i="1"/>
  <c r="K15" i="1" s="1"/>
  <c r="G87" i="1"/>
  <c r="E62" i="1" s="1"/>
  <c r="I87" i="1"/>
  <c r="E63" i="1" s="1"/>
  <c r="J78" i="1"/>
  <c r="K78" i="1" s="1"/>
  <c r="J25" i="1"/>
  <c r="K25" i="1" s="1"/>
  <c r="J31" i="1"/>
  <c r="K31" i="1" s="1"/>
  <c r="J30" i="1"/>
  <c r="K30" i="1" s="1"/>
  <c r="J26" i="1"/>
  <c r="K26" i="1" s="1"/>
  <c r="I55" i="1"/>
  <c r="E6" i="1" s="1"/>
  <c r="L70" i="1" l="1"/>
  <c r="M70" i="1" s="1"/>
  <c r="L69" i="1"/>
  <c r="M69" i="1" s="1"/>
  <c r="L26" i="1"/>
  <c r="M26" i="1" s="1"/>
  <c r="L22" i="1"/>
  <c r="M22" i="1" s="1"/>
  <c r="L13" i="1"/>
  <c r="M13" i="1" s="1"/>
  <c r="L15" i="1"/>
  <c r="M15" i="1" s="1"/>
  <c r="L14" i="1"/>
  <c r="M14" i="1" s="1"/>
  <c r="L53" i="1"/>
  <c r="M53" i="1" s="1"/>
  <c r="L20" i="1"/>
  <c r="M20" i="1" s="1"/>
  <c r="L24" i="1"/>
  <c r="M24" i="1" s="1"/>
  <c r="M29" i="1"/>
  <c r="L48" i="1"/>
  <c r="M48" i="1" s="1"/>
  <c r="L32" i="1"/>
  <c r="M32" i="1" s="1"/>
  <c r="L34" i="1"/>
  <c r="M34" i="1" s="1"/>
  <c r="L49" i="1"/>
  <c r="M49" i="1" s="1"/>
  <c r="L18" i="1"/>
  <c r="M18" i="1" s="1"/>
  <c r="L17" i="1"/>
  <c r="M17" i="1" s="1"/>
  <c r="L30" i="1"/>
  <c r="M30" i="1" s="1"/>
  <c r="L31" i="1"/>
  <c r="M31" i="1" s="1"/>
  <c r="L25" i="1"/>
  <c r="M25" i="1" s="1"/>
  <c r="L28" i="1"/>
  <c r="M28" i="1" s="1"/>
  <c r="M45" i="1"/>
  <c r="L33" i="1"/>
  <c r="M33" i="1" s="1"/>
  <c r="L50" i="1"/>
  <c r="M50" i="1" s="1"/>
  <c r="L23" i="1"/>
  <c r="M23" i="1" s="1"/>
  <c r="L19" i="1"/>
  <c r="M19" i="1" s="1"/>
  <c r="L21" i="1"/>
  <c r="M21" i="1" s="1"/>
  <c r="L11" i="1"/>
  <c r="M11" i="1" s="1"/>
  <c r="L27" i="1"/>
  <c r="M27" i="1" s="1"/>
  <c r="L16" i="1"/>
  <c r="M16" i="1" s="1"/>
  <c r="L10" i="1"/>
  <c r="K55" i="1"/>
  <c r="J55" i="1"/>
  <c r="E4" i="1" s="1"/>
  <c r="K67" i="1"/>
  <c r="J87" i="1"/>
  <c r="E61" i="1" s="1"/>
  <c r="M10" i="1" l="1"/>
  <c r="M55" i="1" s="1"/>
  <c r="L55" i="1"/>
  <c r="L67" i="1"/>
  <c r="K87" i="1"/>
  <c r="M67" i="1" l="1"/>
  <c r="M87" i="1" s="1"/>
  <c r="L87" i="1"/>
</calcChain>
</file>

<file path=xl/sharedStrings.xml><?xml version="1.0" encoding="utf-8"?>
<sst xmlns="http://schemas.openxmlformats.org/spreadsheetml/2006/main" count="176" uniqueCount="90">
  <si>
    <t>celková částka k dotaci sportovních klubů</t>
  </si>
  <si>
    <t>celkový příspěvek MČ</t>
  </si>
  <si>
    <t>příspěvek MČ dle členské základny</t>
  </si>
  <si>
    <t>příspěvek MČ dle osobohodin</t>
  </si>
  <si>
    <t>fixní příspěvek</t>
  </si>
  <si>
    <t>TJ/SK</t>
  </si>
  <si>
    <t>počet dětí</t>
  </si>
  <si>
    <t xml:space="preserve">příspěvek MČ dle osobohodin (75 %) </t>
  </si>
  <si>
    <t>celkový příspěvek MČ (25%+75%)</t>
  </si>
  <si>
    <t>Zaokrouhleno</t>
  </si>
  <si>
    <t>Celkem</t>
  </si>
  <si>
    <t xml:space="preserve">příspěvek MČ dle členské základny (25 %) </t>
  </si>
  <si>
    <t>FK Dukla Praha ženy, z.s.</t>
  </si>
  <si>
    <t>Vlaštovka - spolek pro volný čas</t>
  </si>
  <si>
    <t>Oddíl OB Kotlářka, z.s.</t>
  </si>
  <si>
    <t>Počet osobohodin za rok</t>
  </si>
  <si>
    <t>celková částka k dotaci bez fixního příspěvku</t>
  </si>
  <si>
    <t>poznámky</t>
  </si>
  <si>
    <t>Téma</t>
  </si>
  <si>
    <t>sport</t>
  </si>
  <si>
    <t>VČ</t>
  </si>
  <si>
    <t>Tělocvičná jednota Sokol Praha - Hanspaulka</t>
  </si>
  <si>
    <t>Tělovýchovná jednota Dukla Praha, z.s.</t>
  </si>
  <si>
    <t>Tělocvičná jednota Sokol Praha Dejvice I.</t>
  </si>
  <si>
    <t>Tělocvičná jednota Sokol Praha - Břevnov</t>
  </si>
  <si>
    <t>SK Aritma Praha, z.s.</t>
  </si>
  <si>
    <t>Občanská inspirace, z.s.</t>
  </si>
  <si>
    <t>celková částka k dotaci VČ organizací</t>
  </si>
  <si>
    <t xml:space="preserve">příspěvek MČ dle členské základny (75 %) </t>
  </si>
  <si>
    <t xml:space="preserve">příspěvek MČ dle osobohodin (25 %) </t>
  </si>
  <si>
    <t>Ragbyová akademie Olymp Praha, z. s.</t>
  </si>
  <si>
    <t>Univerzitní sportovní klub Praha, spolek</t>
  </si>
  <si>
    <t>TJ Sokol Liboc z.s.</t>
  </si>
  <si>
    <t>HC Hvězda Praha, z. s.</t>
  </si>
  <si>
    <t>Lezení pro všechny z.s.</t>
  </si>
  <si>
    <t>Badmintonový klub Praha, spolek</t>
  </si>
  <si>
    <t>Tělovýchovná jednota Tatran Střešovice, z. s.</t>
  </si>
  <si>
    <t>Sportovní klub GymSport Praha, spolek</t>
  </si>
  <si>
    <t>Junák - český skaut, středisko Šipka Praha, z. s.</t>
  </si>
  <si>
    <t>Liga lesní moudrosti - kmen Walden</t>
  </si>
  <si>
    <t>Pionýr, z. s. - 49. pionýrská skupina Kočovníci</t>
  </si>
  <si>
    <t>Částka schválená komisí RMČ a doporučená pro RMČ</t>
  </si>
  <si>
    <t>Kotlářka Praha, z.s.</t>
  </si>
  <si>
    <t>OLYMP FLORBAL, z.s.</t>
  </si>
  <si>
    <t>Sportovní klub Střešovice 1911, z.s.</t>
  </si>
  <si>
    <t>Fotbalový klub DUKLA Praha, spolek</t>
  </si>
  <si>
    <t>Rugby Club Tatra Smíchov, z. s.</t>
  </si>
  <si>
    <t>Spolek MZ Dance Team</t>
  </si>
  <si>
    <t>Squashclub Strahov, z.s.</t>
  </si>
  <si>
    <t>Tělocvičná jednota Sokol Praha Střešovice</t>
  </si>
  <si>
    <t>TEXAS LONGHORNS, z.s.</t>
  </si>
  <si>
    <t>Kateřina Knappová</t>
  </si>
  <si>
    <t>LUDUS MAGNUS, z.s.</t>
  </si>
  <si>
    <t>SK JSMEINLINE, z. s.</t>
  </si>
  <si>
    <t>Horoguru z.s.</t>
  </si>
  <si>
    <t>Karate Klub Kibó z. s.</t>
  </si>
  <si>
    <t>Mgr. Robert Turák</t>
  </si>
  <si>
    <t>SK Dansport Praha, z.s.</t>
  </si>
  <si>
    <t>Sportovní klub Union Břevnov, z.s.</t>
  </si>
  <si>
    <t>Top Dance Prague Team, z.s.</t>
  </si>
  <si>
    <t>Junák - český skaut, středisko Javor Praha, z.s.</t>
  </si>
  <si>
    <t>Junák - český skaut, středisko Vočko Praha, z.s.</t>
  </si>
  <si>
    <t>Nesedím, sousedím z.s.</t>
  </si>
  <si>
    <t>Prevence šikany a násilí, z.s.</t>
  </si>
  <si>
    <t>Atelier Kaštan z. s.</t>
  </si>
  <si>
    <t>Střešovický Oříšek z.s.</t>
  </si>
  <si>
    <t>Basketbalová škola Tygři Praha, z.s</t>
  </si>
  <si>
    <t>Fotbal pro děti, z.s.</t>
  </si>
  <si>
    <t>Judo club Kidsport, z.s.</t>
  </si>
  <si>
    <t>Navrhovaný příspěvek KSVČ</t>
  </si>
  <si>
    <t>MgA. Ivana Froněk Malá</t>
  </si>
  <si>
    <t>SK Kotlářka, z.s.</t>
  </si>
  <si>
    <t>Sportující mládež z.s.</t>
  </si>
  <si>
    <t>Aquatics Prague No1, z.s.</t>
  </si>
  <si>
    <t>EKODOMOV, z.s.</t>
  </si>
  <si>
    <t>Junák - český skaut, středisko Pplk. Vally Praha, z. s.</t>
  </si>
  <si>
    <t>Šikovné děti, z.s.</t>
  </si>
  <si>
    <t>TŠ StormDance, z. s.</t>
  </si>
  <si>
    <t>Dráčkova jazyková mateřská škola Beachclub Strahov, z.s.</t>
  </si>
  <si>
    <t>Tělovýchovná jednota Ruzyně, z.s.</t>
  </si>
  <si>
    <t>Místo tance s.r.o.</t>
  </si>
  <si>
    <t>SK BOXING Praha z.s.</t>
  </si>
  <si>
    <t>TJ Pupásek, z.s.</t>
  </si>
  <si>
    <t>Matěj Hojka</t>
  </si>
  <si>
    <t>Tenisový klub Hanspaulka z.s.</t>
  </si>
  <si>
    <t>Jarmila VAŠÁKOVÁ</t>
  </si>
  <si>
    <t>Junák - český skaut, středisko Bílý Los Praha, z.s.</t>
  </si>
  <si>
    <t>ROZDĚLENÍ DOTACÍ DOTAČNÍHO PROGRAMU Podpora pravidelné činnosti na Šestce (2026)</t>
  </si>
  <si>
    <t>Vyřazeno z formálních důvodů</t>
  </si>
  <si>
    <t>Částka odsouhlasená ZMČ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</si>
</sst>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164" formatCode="#,##0.00\ &quot;Kč&quot;"/>
    <numFmt numFmtId="165" formatCode="#,##0\ &quot;Kč&quot;"/>
    <numFmt numFmtId="166" formatCode="#,##0.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24" applyNumberFormat="0" applyFill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21" fillId="11" borderId="27" applyNumberFormat="0" applyAlignment="0" applyProtection="0"/>
    <xf numFmtId="0" fontId="22" fillId="12" borderId="28" applyNumberFormat="0" applyAlignment="0" applyProtection="0"/>
    <xf numFmtId="0" fontId="23" fillId="12" borderId="27" applyNumberFormat="0" applyAlignment="0" applyProtection="0"/>
    <xf numFmtId="0" fontId="24" fillId="0" borderId="29" applyNumberFormat="0" applyFill="0" applyAlignment="0" applyProtection="0"/>
    <xf numFmtId="0" fontId="25" fillId="13" borderId="30" applyNumberFormat="0" applyAlignment="0" applyProtection="0"/>
    <xf numFmtId="0" fontId="26" fillId="0" borderId="0" applyNumberFormat="0" applyFill="0" applyBorder="0" applyAlignment="0" applyProtection="0"/>
    <xf numFmtId="0" fontId="15" fillId="14" borderId="3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32" applyNumberFormat="0" applyFill="0" applyAlignment="0" applyProtection="0"/>
    <xf numFmtId="0" fontId="29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29" fillId="38" borderId="0" applyNumberFormat="0" applyBorder="0" applyAlignment="0" applyProtection="0"/>
  </cellStyleXfs>
  <cellXfs count="15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3" fillId="2" borderId="1" xfId="0" applyNumberFormat="1" applyFont="1" applyFill="1" applyBorder="1"/>
    <xf numFmtId="0" fontId="3" fillId="0" borderId="0" xfId="0" applyFont="1"/>
    <xf numFmtId="164" fontId="3" fillId="2" borderId="2" xfId="0" applyNumberFormat="1" applyFont="1" applyFill="1" applyBorder="1"/>
    <xf numFmtId="164" fontId="3" fillId="0" borderId="0" xfId="0" applyNumberFormat="1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3" fillId="0" borderId="0" xfId="0" applyNumberFormat="1" applyFont="1"/>
    <xf numFmtId="0" fontId="1" fillId="0" borderId="0" xfId="0" applyFont="1" applyAlignment="1">
      <alignment horizontal="center"/>
    </xf>
    <xf numFmtId="0" fontId="7" fillId="0" borderId="6" xfId="2" applyFont="1" applyFill="1" applyBorder="1"/>
    <xf numFmtId="1" fontId="7" fillId="0" borderId="7" xfId="2" applyNumberFormat="1" applyFont="1" applyFill="1" applyBorder="1" applyAlignment="1">
      <alignment wrapText="1"/>
    </xf>
    <xf numFmtId="0" fontId="7" fillId="0" borderId="6" xfId="1" applyFont="1" applyFill="1" applyBorder="1"/>
    <xf numFmtId="1" fontId="7" fillId="0" borderId="7" xfId="1" applyNumberFormat="1" applyFont="1" applyFill="1" applyBorder="1" applyAlignment="1">
      <alignment wrapText="1"/>
    </xf>
    <xf numFmtId="0" fontId="8" fillId="0" borderId="18" xfId="0" applyFont="1" applyBorder="1" applyAlignment="1">
      <alignment horizontal="center"/>
    </xf>
    <xf numFmtId="0" fontId="10" fillId="4" borderId="3" xfId="0" applyFont="1" applyFill="1" applyBorder="1"/>
    <xf numFmtId="0" fontId="10" fillId="4" borderId="4" xfId="0" applyFont="1" applyFill="1" applyBorder="1"/>
    <xf numFmtId="6" fontId="10" fillId="3" borderId="4" xfId="0" applyNumberFormat="1" applyFont="1" applyFill="1" applyBorder="1"/>
    <xf numFmtId="1" fontId="10" fillId="8" borderId="4" xfId="0" applyNumberFormat="1" applyFont="1" applyFill="1" applyBorder="1"/>
    <xf numFmtId="164" fontId="10" fillId="5" borderId="11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5" borderId="11" xfId="0" applyNumberFormat="1" applyFont="1" applyFill="1" applyBorder="1"/>
    <xf numFmtId="164" fontId="12" fillId="5" borderId="11" xfId="0" applyNumberFormat="1" applyFont="1" applyFill="1" applyBorder="1" applyAlignment="1">
      <alignment horizontal="center" vertical="center" wrapText="1"/>
    </xf>
    <xf numFmtId="0" fontId="7" fillId="0" borderId="21" xfId="2" applyFont="1" applyFill="1" applyBorder="1" applyAlignment="1">
      <alignment wrapText="1"/>
    </xf>
    <xf numFmtId="0" fontId="11" fillId="0" borderId="21" xfId="2" applyFont="1" applyFill="1" applyBorder="1" applyAlignment="1">
      <alignment vertical="center" wrapText="1"/>
    </xf>
    <xf numFmtId="0" fontId="7" fillId="0" borderId="21" xfId="1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4" fontId="8" fillId="9" borderId="7" xfId="0" applyNumberFormat="1" applyFont="1" applyFill="1" applyBorder="1" applyAlignment="1">
      <alignment wrapText="1"/>
    </xf>
    <xf numFmtId="164" fontId="8" fillId="9" borderId="12" xfId="0" applyNumberFormat="1" applyFont="1" applyFill="1" applyBorder="1" applyAlignment="1">
      <alignment wrapText="1"/>
    </xf>
    <xf numFmtId="164" fontId="10" fillId="9" borderId="5" xfId="0" applyNumberFormat="1" applyFont="1" applyFill="1" applyBorder="1"/>
    <xf numFmtId="166" fontId="10" fillId="9" borderId="4" xfId="0" applyNumberFormat="1" applyFont="1" applyFill="1" applyBorder="1"/>
    <xf numFmtId="166" fontId="10" fillId="9" borderId="11" xfId="0" applyNumberFormat="1" applyFont="1" applyFill="1" applyBorder="1"/>
    <xf numFmtId="164" fontId="10" fillId="9" borderId="4" xfId="0" applyNumberFormat="1" applyFont="1" applyFill="1" applyBorder="1" applyAlignment="1">
      <alignment horizontal="center" vertical="center" wrapText="1"/>
    </xf>
    <xf numFmtId="164" fontId="10" fillId="9" borderId="11" xfId="0" applyNumberFormat="1" applyFont="1" applyFill="1" applyBorder="1" applyAlignment="1">
      <alignment horizontal="center" vertical="center" wrapText="1"/>
    </xf>
    <xf numFmtId="166" fontId="10" fillId="5" borderId="5" xfId="0" applyNumberFormat="1" applyFont="1" applyFill="1" applyBorder="1"/>
    <xf numFmtId="165" fontId="7" fillId="0" borderId="6" xfId="1" applyNumberFormat="1" applyFont="1" applyFill="1" applyBorder="1"/>
    <xf numFmtId="0" fontId="11" fillId="0" borderId="21" xfId="1" applyFont="1" applyFill="1" applyBorder="1" applyAlignment="1">
      <alignment vertical="center" wrapText="1"/>
    </xf>
    <xf numFmtId="0" fontId="7" fillId="0" borderId="18" xfId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165" fontId="8" fillId="0" borderId="6" xfId="0" applyNumberFormat="1" applyFont="1" applyBorder="1"/>
    <xf numFmtId="6" fontId="9" fillId="0" borderId="7" xfId="0" applyNumberFormat="1" applyFont="1" applyBorder="1"/>
    <xf numFmtId="1" fontId="8" fillId="0" borderId="7" xfId="0" applyNumberFormat="1" applyFont="1" applyBorder="1" applyAlignment="1">
      <alignment wrapText="1"/>
    </xf>
    <xf numFmtId="0" fontId="8" fillId="0" borderId="21" xfId="0" applyFont="1" applyBorder="1" applyAlignment="1">
      <alignment wrapText="1"/>
    </xf>
    <xf numFmtId="165" fontId="8" fillId="0" borderId="6" xfId="0" applyNumberFormat="1" applyFont="1" applyBorder="1" applyAlignment="1">
      <alignment wrapText="1"/>
    </xf>
    <xf numFmtId="0" fontId="7" fillId="0" borderId="18" xfId="0" applyFont="1" applyBorder="1" applyAlignment="1">
      <alignment horizontal="center"/>
    </xf>
    <xf numFmtId="0" fontId="0" fillId="0" borderId="10" xfId="0" applyBorder="1"/>
    <xf numFmtId="0" fontId="7" fillId="0" borderId="18" xfId="2" applyFont="1" applyFill="1" applyBorder="1" applyAlignment="1">
      <alignment horizontal="center"/>
    </xf>
    <xf numFmtId="165" fontId="7" fillId="0" borderId="6" xfId="2" applyNumberFormat="1" applyFont="1" applyFill="1" applyBorder="1"/>
    <xf numFmtId="0" fontId="7" fillId="0" borderId="18" xfId="2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/>
    </xf>
    <xf numFmtId="165" fontId="8" fillId="0" borderId="15" xfId="0" applyNumberFormat="1" applyFont="1" applyBorder="1" applyAlignment="1">
      <alignment wrapText="1"/>
    </xf>
    <xf numFmtId="0" fontId="8" fillId="0" borderId="3" xfId="0" applyFont="1" applyBorder="1" applyAlignment="1">
      <alignment horizontal="center"/>
    </xf>
    <xf numFmtId="164" fontId="10" fillId="9" borderId="4" xfId="0" applyNumberFormat="1" applyFont="1" applyFill="1" applyBorder="1"/>
    <xf numFmtId="164" fontId="10" fillId="9" borderId="11" xfId="0" applyNumberFormat="1" applyFont="1" applyFill="1" applyBorder="1"/>
    <xf numFmtId="165" fontId="5" fillId="6" borderId="6" xfId="1" applyNumberFormat="1" applyBorder="1"/>
    <xf numFmtId="0" fontId="8" fillId="0" borderId="6" xfId="0" applyFont="1" applyBorder="1"/>
    <xf numFmtId="6" fontId="13" fillId="0" borderId="7" xfId="1" applyNumberFormat="1" applyFont="1" applyFill="1" applyBorder="1"/>
    <xf numFmtId="6" fontId="13" fillId="0" borderId="7" xfId="2" applyNumberFormat="1" applyFont="1" applyFill="1" applyBorder="1"/>
    <xf numFmtId="0" fontId="0" fillId="0" borderId="10" xfId="0" applyBorder="1" applyAlignment="1">
      <alignment wrapText="1"/>
    </xf>
    <xf numFmtId="0" fontId="7" fillId="0" borderId="10" xfId="1" applyFont="1" applyFill="1" applyBorder="1" applyAlignment="1"/>
    <xf numFmtId="0" fontId="11" fillId="0" borderId="19" xfId="1" applyFont="1" applyFill="1" applyBorder="1" applyAlignment="1">
      <alignment vertical="center" wrapText="1"/>
    </xf>
    <xf numFmtId="0" fontId="7" fillId="0" borderId="6" xfId="0" applyFont="1" applyBorder="1"/>
    <xf numFmtId="6" fontId="13" fillId="0" borderId="7" xfId="0" applyNumberFormat="1" applyFont="1" applyBorder="1"/>
    <xf numFmtId="1" fontId="7" fillId="0" borderId="7" xfId="0" applyNumberFormat="1" applyFont="1" applyBorder="1" applyAlignment="1">
      <alignment wrapText="1"/>
    </xf>
    <xf numFmtId="165" fontId="7" fillId="0" borderId="15" xfId="0" applyNumberFormat="1" applyFont="1" applyBorder="1" applyAlignment="1">
      <alignment wrapText="1"/>
    </xf>
    <xf numFmtId="165" fontId="7" fillId="0" borderId="6" xfId="0" applyNumberFormat="1" applyFont="1" applyBorder="1" applyAlignment="1">
      <alignment wrapText="1"/>
    </xf>
    <xf numFmtId="165" fontId="7" fillId="0" borderId="6" xfId="0" applyNumberFormat="1" applyFont="1" applyBorder="1"/>
    <xf numFmtId="165" fontId="7" fillId="0" borderId="7" xfId="0" applyNumberFormat="1" applyFont="1" applyBorder="1"/>
    <xf numFmtId="0" fontId="14" fillId="0" borderId="12" xfId="0" applyFont="1" applyBorder="1" applyAlignment="1">
      <alignment wrapText="1"/>
    </xf>
    <xf numFmtId="0" fontId="7" fillId="0" borderId="21" xfId="1" applyFont="1" applyFill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1" fontId="10" fillId="39" borderId="4" xfId="0" applyNumberFormat="1" applyFont="1" applyFill="1" applyBorder="1"/>
    <xf numFmtId="0" fontId="0" fillId="0" borderId="6" xfId="0" applyBorder="1"/>
    <xf numFmtId="0" fontId="7" fillId="0" borderId="22" xfId="0" applyFont="1" applyBorder="1"/>
    <xf numFmtId="0" fontId="0" fillId="0" borderId="7" xfId="0" applyBorder="1"/>
    <xf numFmtId="0" fontId="0" fillId="0" borderId="8" xfId="0" applyBorder="1"/>
    <xf numFmtId="164" fontId="8" fillId="0" borderId="7" xfId="0" applyNumberFormat="1" applyFont="1" applyFill="1" applyBorder="1" applyAlignment="1">
      <alignment wrapText="1"/>
    </xf>
    <xf numFmtId="164" fontId="8" fillId="0" borderId="12" xfId="0" applyNumberFormat="1" applyFont="1" applyFill="1" applyBorder="1" applyAlignment="1">
      <alignment wrapText="1"/>
    </xf>
    <xf numFmtId="164" fontId="8" fillId="0" borderId="15" xfId="0" applyNumberFormat="1" applyFont="1" applyFill="1" applyBorder="1" applyAlignment="1">
      <alignment wrapText="1"/>
    </xf>
    <xf numFmtId="165" fontId="8" fillId="0" borderId="6" xfId="0" applyNumberFormat="1" applyFont="1" applyFill="1" applyBorder="1" applyAlignment="1">
      <alignment wrapText="1"/>
    </xf>
    <xf numFmtId="165" fontId="8" fillId="0" borderId="6" xfId="0" applyNumberFormat="1" applyFont="1" applyFill="1" applyBorder="1"/>
    <xf numFmtId="0" fontId="7" fillId="0" borderId="18" xfId="0" applyFont="1" applyFill="1" applyBorder="1" applyAlignment="1">
      <alignment horizontal="center"/>
    </xf>
    <xf numFmtId="0" fontId="0" fillId="0" borderId="6" xfId="0" applyFill="1" applyBorder="1"/>
    <xf numFmtId="0" fontId="0" fillId="0" borderId="10" xfId="0" applyFill="1" applyBorder="1"/>
    <xf numFmtId="0" fontId="8" fillId="0" borderId="6" xfId="0" applyFont="1" applyFill="1" applyBorder="1"/>
    <xf numFmtId="6" fontId="9" fillId="0" borderId="7" xfId="0" applyNumberFormat="1" applyFont="1" applyFill="1" applyBorder="1"/>
    <xf numFmtId="1" fontId="8" fillId="0" borderId="7" xfId="0" applyNumberFormat="1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0" fontId="8" fillId="0" borderId="21" xfId="0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12" xfId="2" applyNumberFormat="1" applyFont="1" applyFill="1" applyBorder="1" applyAlignment="1">
      <alignment wrapText="1"/>
    </xf>
    <xf numFmtId="164" fontId="7" fillId="0" borderId="7" xfId="1" applyNumberFormat="1" applyFont="1" applyFill="1" applyBorder="1" applyAlignment="1">
      <alignment wrapText="1"/>
    </xf>
    <xf numFmtId="164" fontId="7" fillId="0" borderId="12" xfId="1" applyNumberFormat="1" applyFont="1" applyFill="1" applyBorder="1" applyAlignment="1">
      <alignment wrapText="1"/>
    </xf>
    <xf numFmtId="0" fontId="8" fillId="0" borderId="8" xfId="0" applyFont="1" applyFill="1" applyBorder="1"/>
    <xf numFmtId="0" fontId="7" fillId="0" borderId="6" xfId="0" applyFont="1" applyFill="1" applyBorder="1"/>
    <xf numFmtId="6" fontId="9" fillId="0" borderId="6" xfId="0" applyNumberFormat="1" applyFont="1" applyFill="1" applyBorder="1"/>
    <xf numFmtId="164" fontId="8" fillId="0" borderId="6" xfId="0" applyNumberFormat="1" applyFont="1" applyFill="1" applyBorder="1" applyAlignment="1">
      <alignment wrapText="1"/>
    </xf>
    <xf numFmtId="1" fontId="8" fillId="0" borderId="6" xfId="0" applyNumberFormat="1" applyFont="1" applyFill="1" applyBorder="1" applyAlignment="1">
      <alignment wrapText="1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 wrapText="1"/>
    </xf>
    <xf numFmtId="164" fontId="10" fillId="9" borderId="36" xfId="0" applyNumberFormat="1" applyFont="1" applyFill="1" applyBorder="1" applyAlignment="1">
      <alignment horizontal="center" vertical="center" wrapText="1"/>
    </xf>
    <xf numFmtId="1" fontId="10" fillId="0" borderId="36" xfId="0" applyNumberFormat="1" applyFont="1" applyBorder="1" applyAlignment="1">
      <alignment horizontal="center" vertical="center" wrapText="1"/>
    </xf>
    <xf numFmtId="164" fontId="10" fillId="9" borderId="19" xfId="0" applyNumberFormat="1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164" fontId="10" fillId="5" borderId="33" xfId="0" applyNumberFormat="1" applyFont="1" applyFill="1" applyBorder="1" applyAlignment="1">
      <alignment horizontal="center" vertical="center" wrapText="1"/>
    </xf>
    <xf numFmtId="164" fontId="12" fillId="5" borderId="19" xfId="0" applyNumberFormat="1" applyFont="1" applyFill="1" applyBorder="1" applyAlignment="1">
      <alignment horizontal="center" vertical="center" wrapText="1"/>
    </xf>
    <xf numFmtId="164" fontId="12" fillId="5" borderId="38" xfId="0" applyNumberFormat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39" xfId="1" applyFont="1" applyFill="1" applyBorder="1" applyAlignment="1">
      <alignment horizontal="center" vertical="center" wrapText="1"/>
    </xf>
    <xf numFmtId="0" fontId="0" fillId="0" borderId="37" xfId="0" applyFill="1" applyBorder="1"/>
    <xf numFmtId="0" fontId="0" fillId="0" borderId="40" xfId="0" applyFill="1" applyBorder="1"/>
    <xf numFmtId="0" fontId="7" fillId="0" borderId="41" xfId="1" applyFont="1" applyFill="1" applyBorder="1" applyAlignment="1">
      <alignment wrapText="1"/>
    </xf>
    <xf numFmtId="6" fontId="13" fillId="0" borderId="41" xfId="1" applyNumberFormat="1" applyFont="1" applyFill="1" applyBorder="1" applyAlignment="1">
      <alignment wrapText="1"/>
    </xf>
    <xf numFmtId="164" fontId="8" fillId="0" borderId="41" xfId="0" applyNumberFormat="1" applyFont="1" applyFill="1" applyBorder="1" applyAlignment="1">
      <alignment wrapText="1"/>
    </xf>
    <xf numFmtId="1" fontId="7" fillId="0" borderId="41" xfId="1" applyNumberFormat="1" applyFont="1" applyFill="1" applyBorder="1" applyAlignment="1">
      <alignment wrapText="1"/>
    </xf>
    <xf numFmtId="164" fontId="8" fillId="0" borderId="42" xfId="0" applyNumberFormat="1" applyFont="1" applyFill="1" applyBorder="1" applyAlignment="1">
      <alignment wrapText="1"/>
    </xf>
    <xf numFmtId="164" fontId="8" fillId="0" borderId="17" xfId="0" applyNumberFormat="1" applyFont="1" applyFill="1" applyBorder="1" applyAlignment="1">
      <alignment wrapText="1"/>
    </xf>
    <xf numFmtId="165" fontId="8" fillId="0" borderId="41" xfId="0" applyNumberFormat="1" applyFont="1" applyFill="1" applyBorder="1" applyAlignment="1">
      <alignment wrapText="1"/>
    </xf>
    <xf numFmtId="165" fontId="8" fillId="0" borderId="41" xfId="0" applyNumberFormat="1" applyFont="1" applyFill="1" applyBorder="1"/>
    <xf numFmtId="165" fontId="7" fillId="0" borderId="37" xfId="1" applyNumberFormat="1" applyFont="1" applyFill="1" applyBorder="1" applyAlignment="1">
      <alignment wrapText="1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0" fillId="0" borderId="45" xfId="0" applyFill="1" applyBorder="1"/>
    <xf numFmtId="0" fontId="0" fillId="0" borderId="46" xfId="0" applyFill="1" applyBorder="1"/>
    <xf numFmtId="0" fontId="8" fillId="0" borderId="45" xfId="0" applyFont="1" applyFill="1" applyBorder="1"/>
    <xf numFmtId="6" fontId="9" fillId="0" borderId="47" xfId="0" applyNumberFormat="1" applyFont="1" applyFill="1" applyBorder="1"/>
    <xf numFmtId="164" fontId="8" fillId="0" borderId="47" xfId="0" applyNumberFormat="1" applyFont="1" applyFill="1" applyBorder="1" applyAlignment="1">
      <alignment wrapText="1"/>
    </xf>
    <xf numFmtId="1" fontId="8" fillId="0" borderId="47" xfId="0" applyNumberFormat="1" applyFont="1" applyFill="1" applyBorder="1" applyAlignment="1">
      <alignment wrapText="1"/>
    </xf>
    <xf numFmtId="164" fontId="8" fillId="0" borderId="48" xfId="0" applyNumberFormat="1" applyFont="1" applyFill="1" applyBorder="1" applyAlignment="1">
      <alignment wrapText="1"/>
    </xf>
    <xf numFmtId="164" fontId="8" fillId="0" borderId="49" xfId="0" applyNumberFormat="1" applyFont="1" applyFill="1" applyBorder="1" applyAlignment="1">
      <alignment wrapText="1"/>
    </xf>
    <xf numFmtId="165" fontId="8" fillId="0" borderId="45" xfId="0" applyNumberFormat="1" applyFont="1" applyFill="1" applyBorder="1" applyAlignment="1">
      <alignment wrapText="1"/>
    </xf>
    <xf numFmtId="165" fontId="8" fillId="0" borderId="45" xfId="0" applyNumberFormat="1" applyFont="1" applyFill="1" applyBorder="1"/>
    <xf numFmtId="0" fontId="8" fillId="0" borderId="50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1" fontId="3" fillId="0" borderId="14" xfId="0" applyNumberFormat="1" applyFont="1" applyBorder="1" applyAlignment="1">
      <alignment horizontal="right"/>
    </xf>
    <xf numFmtId="1" fontId="3" fillId="0" borderId="13" xfId="0" applyNumberFormat="1" applyFont="1" applyBorder="1" applyAlignment="1">
      <alignment horizontal="right"/>
    </xf>
    <xf numFmtId="0" fontId="10" fillId="0" borderId="2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" fontId="3" fillId="0" borderId="0" xfId="0" applyNumberFormat="1" applyFont="1" applyAlignment="1">
      <alignment horizontal="right"/>
    </xf>
    <xf numFmtId="165" fontId="7" fillId="0" borderId="1" xfId="1" applyNumberFormat="1" applyFont="1" applyFill="1" applyBorder="1" applyAlignment="1">
      <alignment wrapText="1"/>
    </xf>
    <xf numFmtId="165" fontId="7" fillId="0" borderId="51" xfId="0" applyNumberFormat="1" applyFont="1" applyBorder="1"/>
    <xf numFmtId="165" fontId="7" fillId="0" borderId="1" xfId="0" applyNumberFormat="1" applyFont="1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1" builtinId="27" customBuiltin="1"/>
    <cellStyle name="Kontrolní buňka" xfId="1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2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8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zoomScale="110" zoomScaleNormal="110" zoomScaleSheetLayoutView="80" workbookViewId="0">
      <selection activeCell="C1" sqref="C1:L1"/>
    </sheetView>
  </sheetViews>
  <sheetFormatPr defaultColWidth="9.140625" defaultRowHeight="15" x14ac:dyDescent="0.25"/>
  <cols>
    <col min="1" max="1" width="3.140625" style="1" bestFit="1" customWidth="1"/>
    <col min="2" max="2" width="6.28515625" style="13" bestFit="1" customWidth="1"/>
    <col min="3" max="3" width="51" style="10" customWidth="1"/>
    <col min="4" max="4" width="7" style="1" customWidth="1"/>
    <col min="5" max="5" width="18.28515625" style="1" customWidth="1"/>
    <col min="6" max="6" width="17.7109375" style="1" customWidth="1"/>
    <col min="7" max="7" width="25.5703125" style="2" customWidth="1"/>
    <col min="8" max="8" width="18.42578125" style="2" customWidth="1"/>
    <col min="9" max="9" width="15" style="2" customWidth="1"/>
    <col min="10" max="10" width="17.140625" style="1" bestFit="1" customWidth="1"/>
    <col min="11" max="11" width="14.28515625" style="1" customWidth="1"/>
    <col min="12" max="12" width="15.42578125" style="1" customWidth="1"/>
    <col min="13" max="13" width="18.5703125" style="1" hidden="1" customWidth="1"/>
    <col min="14" max="14" width="18.140625" style="1" customWidth="1"/>
    <col min="15" max="15" width="31.7109375" style="48" customWidth="1"/>
    <col min="16" max="16" width="8.85546875" customWidth="1"/>
    <col min="17" max="16384" width="9.140625" style="1"/>
  </cols>
  <sheetData>
    <row r="1" spans="1:16" ht="25.5" customHeight="1" x14ac:dyDescent="0.3">
      <c r="C1" s="145" t="s">
        <v>87</v>
      </c>
      <c r="D1" s="145"/>
      <c r="E1" s="145"/>
      <c r="F1" s="145"/>
      <c r="G1" s="145"/>
      <c r="H1" s="145"/>
      <c r="I1" s="145"/>
      <c r="J1" s="145"/>
      <c r="K1" s="145"/>
      <c r="L1" s="145"/>
      <c r="P1" s="1"/>
    </row>
    <row r="2" spans="1:16" ht="4.5" customHeight="1" thickBot="1" x14ac:dyDescent="0.3">
      <c r="P2" s="1"/>
    </row>
    <row r="3" spans="1:16" ht="15.75" thickBot="1" x14ac:dyDescent="0.3">
      <c r="F3" s="152" t="s">
        <v>0</v>
      </c>
      <c r="G3" s="147"/>
      <c r="H3" s="3">
        <v>5950000</v>
      </c>
      <c r="P3" s="1"/>
    </row>
    <row r="4" spans="1:16" ht="15.75" thickBot="1" x14ac:dyDescent="0.3">
      <c r="C4" s="11" t="s">
        <v>1</v>
      </c>
      <c r="E4" s="3">
        <f>J55</f>
        <v>5950000.0000000009</v>
      </c>
      <c r="F4" s="146" t="s">
        <v>16</v>
      </c>
      <c r="G4" s="147"/>
      <c r="H4" s="3">
        <f>H3-F55</f>
        <v>5550000</v>
      </c>
      <c r="P4" s="1"/>
    </row>
    <row r="5" spans="1:16" ht="15.75" thickBot="1" x14ac:dyDescent="0.3">
      <c r="C5" s="11" t="s">
        <v>2</v>
      </c>
      <c r="E5" s="5">
        <f>G55</f>
        <v>1387500.0000000005</v>
      </c>
      <c r="P5" s="1"/>
    </row>
    <row r="6" spans="1:16" ht="15.75" thickBot="1" x14ac:dyDescent="0.3">
      <c r="C6" s="11" t="s">
        <v>3</v>
      </c>
      <c r="E6" s="3">
        <f>I55</f>
        <v>4162500.0000000014</v>
      </c>
      <c r="P6" s="1"/>
    </row>
    <row r="7" spans="1:16" s="4" customFormat="1" ht="15.75" thickBot="1" x14ac:dyDescent="0.3">
      <c r="B7" s="8"/>
      <c r="C7" s="11" t="s">
        <v>4</v>
      </c>
      <c r="E7" s="3">
        <f>SUM(F10:F54)</f>
        <v>400000</v>
      </c>
      <c r="G7" s="6"/>
      <c r="H7" s="6"/>
      <c r="I7" s="6"/>
      <c r="O7" s="49"/>
    </row>
    <row r="8" spans="1:16" ht="9" customHeight="1" thickBot="1" x14ac:dyDescent="0.3">
      <c r="E8" s="8"/>
      <c r="G8" s="9"/>
      <c r="I8" s="9"/>
      <c r="P8" s="1"/>
    </row>
    <row r="9" spans="1:16" s="7" customFormat="1" ht="43.5" customHeight="1" thickBot="1" x14ac:dyDescent="0.3">
      <c r="B9" s="109" t="s">
        <v>18</v>
      </c>
      <c r="C9" s="150" t="s">
        <v>5</v>
      </c>
      <c r="D9" s="151"/>
      <c r="E9" s="110" t="s">
        <v>6</v>
      </c>
      <c r="F9" s="111" t="s">
        <v>4</v>
      </c>
      <c r="G9" s="112" t="s">
        <v>11</v>
      </c>
      <c r="H9" s="113" t="s">
        <v>15</v>
      </c>
      <c r="I9" s="112" t="s">
        <v>7</v>
      </c>
      <c r="J9" s="114" t="s">
        <v>8</v>
      </c>
      <c r="K9" s="115" t="s">
        <v>9</v>
      </c>
      <c r="L9" s="116" t="s">
        <v>69</v>
      </c>
      <c r="M9" s="117" t="s">
        <v>41</v>
      </c>
      <c r="N9" s="118" t="s">
        <v>89</v>
      </c>
      <c r="O9" s="119" t="s">
        <v>17</v>
      </c>
    </row>
    <row r="10" spans="1:16" s="10" customFormat="1" ht="16.5" thickBot="1" x14ac:dyDescent="0.3">
      <c r="A10" s="10">
        <v>1</v>
      </c>
      <c r="B10" s="120" t="s">
        <v>19</v>
      </c>
      <c r="C10" s="121" t="s">
        <v>35</v>
      </c>
      <c r="D10" s="122"/>
      <c r="E10" s="123">
        <v>122</v>
      </c>
      <c r="F10" s="124">
        <v>10000</v>
      </c>
      <c r="G10" s="125">
        <f t="shared" ref="G10:G54" si="0">(($H$4*25%)/$E$55)*$E10</f>
        <v>24324.615605690473</v>
      </c>
      <c r="H10" s="126">
        <v>7440</v>
      </c>
      <c r="I10" s="125">
        <f t="shared" ref="I10:I54" si="1">(($H$4*75%)/$H$55)*$H10</f>
        <v>35466.751566680105</v>
      </c>
      <c r="J10" s="127">
        <f t="shared" ref="J10:J45" si="2">G10+$I10+$F10</f>
        <v>69791.367172370577</v>
      </c>
      <c r="K10" s="128">
        <f>ROUND(J10,-2)</f>
        <v>69800</v>
      </c>
      <c r="L10" s="129">
        <f>K10</f>
        <v>69800</v>
      </c>
      <c r="M10" s="130">
        <f t="shared" ref="M10:M48" si="3">ROUND(L10,-2)</f>
        <v>69800</v>
      </c>
      <c r="N10" s="131">
        <f>L10</f>
        <v>69800</v>
      </c>
      <c r="O10" s="71"/>
    </row>
    <row r="11" spans="1:16" ht="16.5" thickBot="1" x14ac:dyDescent="0.3">
      <c r="A11" s="1">
        <v>2</v>
      </c>
      <c r="B11" s="92" t="s">
        <v>19</v>
      </c>
      <c r="C11" s="93" t="s">
        <v>66</v>
      </c>
      <c r="D11" s="94"/>
      <c r="E11" s="95">
        <v>142</v>
      </c>
      <c r="F11" s="96">
        <v>10000</v>
      </c>
      <c r="G11" s="87">
        <f t="shared" si="0"/>
        <v>28312.257508262683</v>
      </c>
      <c r="H11" s="97">
        <v>24840</v>
      </c>
      <c r="I11" s="87">
        <f t="shared" si="1"/>
        <v>118413.18668230293</v>
      </c>
      <c r="J11" s="88">
        <f t="shared" si="2"/>
        <v>156725.44419056561</v>
      </c>
      <c r="K11" s="89">
        <f t="shared" ref="K11:K48" si="4">ROUND(J11,-2)</f>
        <v>156700</v>
      </c>
      <c r="L11" s="90">
        <f t="shared" ref="L11:L48" si="5">K11</f>
        <v>156700</v>
      </c>
      <c r="M11" s="91">
        <f t="shared" si="3"/>
        <v>156700</v>
      </c>
      <c r="N11" s="131">
        <f t="shared" ref="N11:N55" si="6">L11</f>
        <v>156700</v>
      </c>
      <c r="O11" s="98"/>
      <c r="P11" s="1"/>
    </row>
    <row r="12" spans="1:16" ht="16.5" thickBot="1" x14ac:dyDescent="0.3">
      <c r="A12" s="1">
        <v>3</v>
      </c>
      <c r="B12" s="92" t="s">
        <v>19</v>
      </c>
      <c r="C12" s="93" t="s">
        <v>78</v>
      </c>
      <c r="D12" s="94"/>
      <c r="E12" s="95">
        <v>116</v>
      </c>
      <c r="F12" s="96">
        <v>10000</v>
      </c>
      <c r="G12" s="87">
        <f t="shared" si="0"/>
        <v>23128.323034918812</v>
      </c>
      <c r="H12" s="97">
        <v>15972</v>
      </c>
      <c r="I12" s="87">
        <f t="shared" si="1"/>
        <v>76139.106992340676</v>
      </c>
      <c r="J12" s="88">
        <f t="shared" si="2"/>
        <v>109267.43002725948</v>
      </c>
      <c r="K12" s="89">
        <f t="shared" si="4"/>
        <v>109300</v>
      </c>
      <c r="L12" s="90">
        <f t="shared" si="5"/>
        <v>109300</v>
      </c>
      <c r="M12" s="91">
        <f t="shared" si="3"/>
        <v>109300</v>
      </c>
      <c r="N12" s="131">
        <f t="shared" si="6"/>
        <v>109300</v>
      </c>
      <c r="O12" s="99"/>
      <c r="P12" s="1"/>
    </row>
    <row r="13" spans="1:16" ht="16.5" thickBot="1" x14ac:dyDescent="0.3">
      <c r="A13" s="1">
        <v>4</v>
      </c>
      <c r="B13" s="47" t="s">
        <v>19</v>
      </c>
      <c r="C13" s="93" t="s">
        <v>12</v>
      </c>
      <c r="D13" s="94"/>
      <c r="E13" s="16">
        <v>81</v>
      </c>
      <c r="F13" s="67">
        <v>10000</v>
      </c>
      <c r="G13" s="87">
        <f t="shared" si="0"/>
        <v>16149.949705417446</v>
      </c>
      <c r="H13" s="17">
        <v>18001</v>
      </c>
      <c r="I13" s="87">
        <f t="shared" si="1"/>
        <v>85811.424052662449</v>
      </c>
      <c r="J13" s="88">
        <f t="shared" si="2"/>
        <v>111961.37375807989</v>
      </c>
      <c r="K13" s="89">
        <f t="shared" si="4"/>
        <v>112000</v>
      </c>
      <c r="L13" s="90">
        <f t="shared" si="5"/>
        <v>112000</v>
      </c>
      <c r="M13" s="91">
        <f t="shared" si="3"/>
        <v>112000</v>
      </c>
      <c r="N13" s="131">
        <f t="shared" si="6"/>
        <v>112000</v>
      </c>
      <c r="O13" s="46"/>
      <c r="P13" s="1"/>
    </row>
    <row r="14" spans="1:16" ht="16.5" thickBot="1" x14ac:dyDescent="0.3">
      <c r="A14" s="1">
        <v>5</v>
      </c>
      <c r="B14" s="92" t="s">
        <v>19</v>
      </c>
      <c r="C14" s="93" t="s">
        <v>67</v>
      </c>
      <c r="D14" s="94"/>
      <c r="E14" s="95">
        <v>78</v>
      </c>
      <c r="F14" s="96">
        <v>10000</v>
      </c>
      <c r="G14" s="87">
        <f t="shared" si="0"/>
        <v>15551.803420031614</v>
      </c>
      <c r="H14" s="97">
        <v>2340</v>
      </c>
      <c r="I14" s="87">
        <f t="shared" si="1"/>
        <v>11154.865412101</v>
      </c>
      <c r="J14" s="88">
        <f t="shared" si="2"/>
        <v>36706.668832132615</v>
      </c>
      <c r="K14" s="89">
        <f t="shared" si="4"/>
        <v>36700</v>
      </c>
      <c r="L14" s="90">
        <f t="shared" si="5"/>
        <v>36700</v>
      </c>
      <c r="M14" s="91">
        <f t="shared" si="3"/>
        <v>36700</v>
      </c>
      <c r="N14" s="131">
        <f t="shared" si="6"/>
        <v>36700</v>
      </c>
      <c r="O14" s="99"/>
      <c r="P14" s="1"/>
    </row>
    <row r="15" spans="1:16" ht="16.5" thickBot="1" x14ac:dyDescent="0.3">
      <c r="A15" s="1">
        <v>6</v>
      </c>
      <c r="B15" s="92" t="s">
        <v>19</v>
      </c>
      <c r="C15" s="93" t="s">
        <v>45</v>
      </c>
      <c r="D15" s="94"/>
      <c r="E15" s="95">
        <v>186</v>
      </c>
      <c r="F15" s="96">
        <v>10000</v>
      </c>
      <c r="G15" s="87">
        <f t="shared" si="0"/>
        <v>37085.069693921541</v>
      </c>
      <c r="H15" s="97">
        <v>38908</v>
      </c>
      <c r="I15" s="87">
        <f t="shared" si="1"/>
        <v>185475.85617693409</v>
      </c>
      <c r="J15" s="88">
        <f t="shared" si="2"/>
        <v>232560.92587085563</v>
      </c>
      <c r="K15" s="89">
        <f t="shared" si="4"/>
        <v>232600</v>
      </c>
      <c r="L15" s="90">
        <f t="shared" si="5"/>
        <v>232600</v>
      </c>
      <c r="M15" s="91">
        <f t="shared" si="3"/>
        <v>232600</v>
      </c>
      <c r="N15" s="131">
        <f t="shared" si="6"/>
        <v>232600</v>
      </c>
      <c r="O15" s="99"/>
      <c r="P15" s="1"/>
    </row>
    <row r="16" spans="1:16" ht="16.5" thickBot="1" x14ac:dyDescent="0.3">
      <c r="A16" s="1">
        <v>7</v>
      </c>
      <c r="B16" s="57" t="s">
        <v>19</v>
      </c>
      <c r="C16" s="93" t="s">
        <v>33</v>
      </c>
      <c r="D16" s="94"/>
      <c r="E16" s="14">
        <v>84</v>
      </c>
      <c r="F16" s="68">
        <v>10000</v>
      </c>
      <c r="G16" s="100">
        <f t="shared" si="0"/>
        <v>16748.095990803278</v>
      </c>
      <c r="H16" s="15">
        <v>16154</v>
      </c>
      <c r="I16" s="100">
        <f t="shared" si="1"/>
        <v>77006.707635504092</v>
      </c>
      <c r="J16" s="101">
        <f t="shared" si="2"/>
        <v>103754.80362630737</v>
      </c>
      <c r="K16" s="89">
        <f t="shared" si="4"/>
        <v>103800</v>
      </c>
      <c r="L16" s="90">
        <f t="shared" si="5"/>
        <v>103800</v>
      </c>
      <c r="M16" s="58">
        <f t="shared" si="3"/>
        <v>103800</v>
      </c>
      <c r="N16" s="131">
        <f t="shared" si="6"/>
        <v>103800</v>
      </c>
      <c r="O16" s="32"/>
      <c r="P16" s="1"/>
    </row>
    <row r="17" spans="1:16" ht="16.5" thickBot="1" x14ac:dyDescent="0.3">
      <c r="A17" s="1">
        <v>8</v>
      </c>
      <c r="B17" s="57" t="s">
        <v>19</v>
      </c>
      <c r="C17" s="93" t="s">
        <v>54</v>
      </c>
      <c r="D17" s="94"/>
      <c r="E17" s="14">
        <v>37</v>
      </c>
      <c r="F17" s="68">
        <v>10000</v>
      </c>
      <c r="G17" s="100">
        <f t="shared" si="0"/>
        <v>7377.1375197585867</v>
      </c>
      <c r="H17" s="15">
        <v>1887</v>
      </c>
      <c r="I17" s="100">
        <f t="shared" si="1"/>
        <v>8995.3978771942693</v>
      </c>
      <c r="J17" s="101">
        <f t="shared" si="2"/>
        <v>26372.535396952855</v>
      </c>
      <c r="K17" s="89">
        <f t="shared" si="4"/>
        <v>26400</v>
      </c>
      <c r="L17" s="90">
        <f t="shared" si="5"/>
        <v>26400</v>
      </c>
      <c r="M17" s="58">
        <f t="shared" si="3"/>
        <v>26400</v>
      </c>
      <c r="N17" s="131">
        <f t="shared" si="6"/>
        <v>26400</v>
      </c>
      <c r="O17" s="32"/>
      <c r="P17" s="1"/>
    </row>
    <row r="18" spans="1:16" ht="15" customHeight="1" thickBot="1" x14ac:dyDescent="0.3">
      <c r="A18" s="1">
        <v>9</v>
      </c>
      <c r="B18" s="57" t="s">
        <v>19</v>
      </c>
      <c r="C18" s="93" t="s">
        <v>68</v>
      </c>
      <c r="D18" s="94"/>
      <c r="E18" s="14">
        <v>135</v>
      </c>
      <c r="F18" s="68">
        <v>10000</v>
      </c>
      <c r="G18" s="100">
        <f t="shared" si="0"/>
        <v>26916.582842362412</v>
      </c>
      <c r="H18" s="15">
        <v>4377</v>
      </c>
      <c r="I18" s="100">
        <f t="shared" si="1"/>
        <v>20865.318764429951</v>
      </c>
      <c r="J18" s="101">
        <f t="shared" si="2"/>
        <v>57781.901606792366</v>
      </c>
      <c r="K18" s="89">
        <f t="shared" si="4"/>
        <v>57800</v>
      </c>
      <c r="L18" s="90">
        <f t="shared" si="5"/>
        <v>57800</v>
      </c>
      <c r="M18" s="58">
        <f t="shared" si="3"/>
        <v>57800</v>
      </c>
      <c r="N18" s="131">
        <f t="shared" si="6"/>
        <v>57800</v>
      </c>
      <c r="O18" s="32"/>
      <c r="P18" s="1"/>
    </row>
    <row r="19" spans="1:16" ht="16.5" thickBot="1" x14ac:dyDescent="0.3">
      <c r="A19" s="1">
        <v>10</v>
      </c>
      <c r="B19" s="92" t="s">
        <v>19</v>
      </c>
      <c r="C19" s="93" t="s">
        <v>55</v>
      </c>
      <c r="D19" s="94"/>
      <c r="E19" s="95">
        <v>108</v>
      </c>
      <c r="F19" s="96">
        <v>10000</v>
      </c>
      <c r="G19" s="87">
        <f t="shared" si="0"/>
        <v>21533.266273889927</v>
      </c>
      <c r="H19" s="97">
        <v>5796</v>
      </c>
      <c r="I19" s="87">
        <f t="shared" si="1"/>
        <v>27629.743559204016</v>
      </c>
      <c r="J19" s="88">
        <f t="shared" si="2"/>
        <v>59163.009833093944</v>
      </c>
      <c r="K19" s="89">
        <f t="shared" si="4"/>
        <v>59200</v>
      </c>
      <c r="L19" s="90">
        <f t="shared" si="5"/>
        <v>59200</v>
      </c>
      <c r="M19" s="91">
        <f t="shared" si="3"/>
        <v>59200</v>
      </c>
      <c r="N19" s="131">
        <f t="shared" si="6"/>
        <v>59200</v>
      </c>
      <c r="O19" s="99"/>
      <c r="P19" s="1"/>
    </row>
    <row r="20" spans="1:16" ht="16.5" thickBot="1" x14ac:dyDescent="0.3">
      <c r="A20" s="10">
        <v>11</v>
      </c>
      <c r="B20" s="92" t="s">
        <v>19</v>
      </c>
      <c r="C20" s="93" t="s">
        <v>42</v>
      </c>
      <c r="D20" s="94"/>
      <c r="E20" s="95">
        <v>123</v>
      </c>
      <c r="F20" s="96">
        <v>10000</v>
      </c>
      <c r="G20" s="87">
        <f t="shared" si="0"/>
        <v>24523.997700819084</v>
      </c>
      <c r="H20" s="97">
        <v>34172</v>
      </c>
      <c r="I20" s="87">
        <f t="shared" si="1"/>
        <v>162899.17130868181</v>
      </c>
      <c r="J20" s="88">
        <f t="shared" si="2"/>
        <v>197423.16900950088</v>
      </c>
      <c r="K20" s="89">
        <f t="shared" si="4"/>
        <v>197400</v>
      </c>
      <c r="L20" s="90">
        <f t="shared" si="5"/>
        <v>197400</v>
      </c>
      <c r="M20" s="91">
        <f t="shared" si="3"/>
        <v>197400</v>
      </c>
      <c r="N20" s="131">
        <f t="shared" si="6"/>
        <v>197400</v>
      </c>
      <c r="O20" s="99"/>
      <c r="P20" s="1"/>
    </row>
    <row r="21" spans="1:16" ht="15.75" customHeight="1" thickBot="1" x14ac:dyDescent="0.3">
      <c r="A21" s="1">
        <v>12</v>
      </c>
      <c r="B21" s="92" t="s">
        <v>19</v>
      </c>
      <c r="C21" s="93" t="s">
        <v>34</v>
      </c>
      <c r="D21" s="94"/>
      <c r="E21" s="95">
        <v>215</v>
      </c>
      <c r="F21" s="96">
        <v>10000</v>
      </c>
      <c r="G21" s="87">
        <f t="shared" si="0"/>
        <v>42867.150452651244</v>
      </c>
      <c r="H21" s="97">
        <v>13086</v>
      </c>
      <c r="I21" s="87">
        <f t="shared" si="1"/>
        <v>62381.439650749446</v>
      </c>
      <c r="J21" s="88">
        <f t="shared" si="2"/>
        <v>115248.5901034007</v>
      </c>
      <c r="K21" s="89">
        <f t="shared" si="4"/>
        <v>115200</v>
      </c>
      <c r="L21" s="90">
        <f t="shared" si="5"/>
        <v>115200</v>
      </c>
      <c r="M21" s="91">
        <f t="shared" si="3"/>
        <v>115200</v>
      </c>
      <c r="N21" s="131">
        <f t="shared" si="6"/>
        <v>115200</v>
      </c>
      <c r="O21" s="99"/>
      <c r="P21" s="1"/>
    </row>
    <row r="22" spans="1:16" ht="16.5" thickBot="1" x14ac:dyDescent="0.3">
      <c r="A22" s="1">
        <v>13</v>
      </c>
      <c r="B22" s="92" t="s">
        <v>19</v>
      </c>
      <c r="C22" s="93" t="s">
        <v>52</v>
      </c>
      <c r="D22" s="94"/>
      <c r="E22" s="95">
        <v>137</v>
      </c>
      <c r="F22" s="96">
        <v>10000</v>
      </c>
      <c r="G22" s="87">
        <f t="shared" si="0"/>
        <v>27315.347032619629</v>
      </c>
      <c r="H22" s="97">
        <v>4384</v>
      </c>
      <c r="I22" s="87">
        <f t="shared" si="1"/>
        <v>20898.688019936235</v>
      </c>
      <c r="J22" s="88">
        <f t="shared" ref="J22" si="7">G22+$I22+$F22</f>
        <v>58214.035052555861</v>
      </c>
      <c r="K22" s="89">
        <f t="shared" si="4"/>
        <v>58200</v>
      </c>
      <c r="L22" s="90">
        <f t="shared" si="5"/>
        <v>58200</v>
      </c>
      <c r="M22" s="91">
        <f t="shared" si="3"/>
        <v>58200</v>
      </c>
      <c r="N22" s="131">
        <f t="shared" si="6"/>
        <v>58200</v>
      </c>
      <c r="O22" s="99"/>
      <c r="P22" s="1"/>
    </row>
    <row r="23" spans="1:16" ht="16.5" thickBot="1" x14ac:dyDescent="0.3">
      <c r="A23" s="1">
        <v>15</v>
      </c>
      <c r="B23" s="57" t="s">
        <v>19</v>
      </c>
      <c r="C23" s="93" t="s">
        <v>56</v>
      </c>
      <c r="D23" s="94"/>
      <c r="E23" s="14">
        <v>74</v>
      </c>
      <c r="F23" s="68">
        <v>10000</v>
      </c>
      <c r="G23" s="100">
        <f t="shared" si="0"/>
        <v>14754.275039517173</v>
      </c>
      <c r="H23" s="15">
        <v>6956</v>
      </c>
      <c r="I23" s="100">
        <f t="shared" si="1"/>
        <v>33159.505900245538</v>
      </c>
      <c r="J23" s="101">
        <f t="shared" si="2"/>
        <v>57913.780939762713</v>
      </c>
      <c r="K23" s="89">
        <f t="shared" si="4"/>
        <v>57900</v>
      </c>
      <c r="L23" s="90">
        <f t="shared" si="5"/>
        <v>57900</v>
      </c>
      <c r="M23" s="58">
        <f t="shared" si="3"/>
        <v>57900</v>
      </c>
      <c r="N23" s="131">
        <f t="shared" si="6"/>
        <v>57900</v>
      </c>
      <c r="O23" s="32"/>
      <c r="P23" s="1"/>
    </row>
    <row r="24" spans="1:16" ht="16.5" thickBot="1" x14ac:dyDescent="0.3">
      <c r="A24" s="1">
        <v>17</v>
      </c>
      <c r="B24" s="57" t="s">
        <v>19</v>
      </c>
      <c r="C24" s="93" t="s">
        <v>14</v>
      </c>
      <c r="D24" s="94"/>
      <c r="E24" s="14">
        <v>97</v>
      </c>
      <c r="F24" s="96">
        <v>10000</v>
      </c>
      <c r="G24" s="100">
        <f t="shared" si="0"/>
        <v>19340.063227475213</v>
      </c>
      <c r="H24" s="15">
        <v>11736</v>
      </c>
      <c r="I24" s="100">
        <f t="shared" si="1"/>
        <v>55945.940374537327</v>
      </c>
      <c r="J24" s="101">
        <f t="shared" si="2"/>
        <v>85286.003602012541</v>
      </c>
      <c r="K24" s="89">
        <f t="shared" si="4"/>
        <v>85300</v>
      </c>
      <c r="L24" s="90">
        <f t="shared" si="5"/>
        <v>85300</v>
      </c>
      <c r="M24" s="58">
        <f t="shared" si="3"/>
        <v>85300</v>
      </c>
      <c r="N24" s="131">
        <f t="shared" si="6"/>
        <v>85300</v>
      </c>
      <c r="O24" s="32"/>
      <c r="P24" s="1"/>
    </row>
    <row r="25" spans="1:16" ht="16.5" thickBot="1" x14ac:dyDescent="0.3">
      <c r="A25" s="1">
        <v>18</v>
      </c>
      <c r="B25" s="59" t="s">
        <v>19</v>
      </c>
      <c r="C25" s="93" t="s">
        <v>43</v>
      </c>
      <c r="D25" s="94"/>
      <c r="E25" s="14">
        <v>108</v>
      </c>
      <c r="F25" s="96">
        <v>10000</v>
      </c>
      <c r="G25" s="100">
        <f t="shared" si="0"/>
        <v>21533.266273889927</v>
      </c>
      <c r="H25" s="15">
        <v>5472</v>
      </c>
      <c r="I25" s="100">
        <f t="shared" si="1"/>
        <v>26085.223732913109</v>
      </c>
      <c r="J25" s="101">
        <f t="shared" si="2"/>
        <v>57618.49000680304</v>
      </c>
      <c r="K25" s="89">
        <f t="shared" si="4"/>
        <v>57600</v>
      </c>
      <c r="L25" s="90">
        <f t="shared" si="5"/>
        <v>57600</v>
      </c>
      <c r="M25" s="58">
        <f t="shared" si="3"/>
        <v>57600</v>
      </c>
      <c r="N25" s="131">
        <f t="shared" si="6"/>
        <v>57600</v>
      </c>
      <c r="O25" s="33"/>
      <c r="P25" s="1"/>
    </row>
    <row r="26" spans="1:16" ht="16.5" thickBot="1" x14ac:dyDescent="0.3">
      <c r="A26" s="1">
        <v>19</v>
      </c>
      <c r="B26" s="60" t="s">
        <v>19</v>
      </c>
      <c r="C26" s="93" t="s">
        <v>63</v>
      </c>
      <c r="D26" s="94"/>
      <c r="E26" s="16">
        <v>58</v>
      </c>
      <c r="F26" s="96">
        <v>10000</v>
      </c>
      <c r="G26" s="102">
        <f t="shared" si="0"/>
        <v>11564.161517459406</v>
      </c>
      <c r="H26" s="17">
        <v>3918</v>
      </c>
      <c r="I26" s="102">
        <f t="shared" si="1"/>
        <v>18677.249010517829</v>
      </c>
      <c r="J26" s="103">
        <f t="shared" si="2"/>
        <v>40241.410527977234</v>
      </c>
      <c r="K26" s="89">
        <f t="shared" si="4"/>
        <v>40200</v>
      </c>
      <c r="L26" s="90">
        <f t="shared" si="5"/>
        <v>40200</v>
      </c>
      <c r="M26" s="45">
        <f t="shared" si="3"/>
        <v>40200</v>
      </c>
      <c r="N26" s="131">
        <f t="shared" si="6"/>
        <v>40200</v>
      </c>
      <c r="O26" s="34"/>
      <c r="P26" s="1"/>
    </row>
    <row r="27" spans="1:16" ht="16.5" thickBot="1" x14ac:dyDescent="0.3">
      <c r="A27" s="1">
        <v>20</v>
      </c>
      <c r="B27" s="92" t="s">
        <v>19</v>
      </c>
      <c r="C27" s="93" t="s">
        <v>30</v>
      </c>
      <c r="D27" s="94"/>
      <c r="E27" s="95">
        <v>242</v>
      </c>
      <c r="F27" s="96">
        <v>10000</v>
      </c>
      <c r="G27" s="87">
        <f t="shared" si="0"/>
        <v>48250.467021123724</v>
      </c>
      <c r="H27" s="97">
        <v>29836</v>
      </c>
      <c r="I27" s="102">
        <f t="shared" si="1"/>
        <v>142229.30104078865</v>
      </c>
      <c r="J27" s="88">
        <f t="shared" si="2"/>
        <v>200479.76806191239</v>
      </c>
      <c r="K27" s="89">
        <f t="shared" si="4"/>
        <v>200500</v>
      </c>
      <c r="L27" s="90">
        <f t="shared" si="5"/>
        <v>200500</v>
      </c>
      <c r="M27" s="91">
        <f t="shared" si="3"/>
        <v>200500</v>
      </c>
      <c r="N27" s="131">
        <f t="shared" si="6"/>
        <v>200500</v>
      </c>
      <c r="O27" s="99"/>
      <c r="P27" s="1"/>
    </row>
    <row r="28" spans="1:16" ht="16.5" thickBot="1" x14ac:dyDescent="0.3">
      <c r="A28" s="10">
        <v>21</v>
      </c>
      <c r="B28" s="47" t="s">
        <v>19</v>
      </c>
      <c r="C28" s="93" t="s">
        <v>46</v>
      </c>
      <c r="D28" s="94"/>
      <c r="E28" s="16">
        <v>109</v>
      </c>
      <c r="F28" s="67">
        <v>10000</v>
      </c>
      <c r="G28" s="87">
        <f t="shared" si="0"/>
        <v>21732.648369018538</v>
      </c>
      <c r="H28" s="17">
        <v>17218</v>
      </c>
      <c r="I28" s="102">
        <f t="shared" si="1"/>
        <v>82078.834472459421</v>
      </c>
      <c r="J28" s="88">
        <f t="shared" ref="J28" si="8">G28+$I28+$F28</f>
        <v>113811.48284147796</v>
      </c>
      <c r="K28" s="89">
        <f t="shared" si="4"/>
        <v>113800</v>
      </c>
      <c r="L28" s="90">
        <f t="shared" si="5"/>
        <v>113800</v>
      </c>
      <c r="M28" s="91">
        <f t="shared" si="3"/>
        <v>113800</v>
      </c>
      <c r="N28" s="131">
        <f t="shared" si="6"/>
        <v>113800</v>
      </c>
      <c r="O28" s="80"/>
      <c r="P28" s="1"/>
    </row>
    <row r="29" spans="1:16" ht="16.5" thickBot="1" x14ac:dyDescent="0.3">
      <c r="A29" s="1">
        <v>22</v>
      </c>
      <c r="B29" s="92" t="s">
        <v>19</v>
      </c>
      <c r="C29" s="93" t="s">
        <v>25</v>
      </c>
      <c r="D29" s="94"/>
      <c r="E29" s="104">
        <v>485</v>
      </c>
      <c r="F29" s="96">
        <v>10000</v>
      </c>
      <c r="G29" s="87">
        <f t="shared" si="0"/>
        <v>96700.316137376067</v>
      </c>
      <c r="H29" s="97">
        <v>81308</v>
      </c>
      <c r="I29" s="87">
        <f t="shared" si="1"/>
        <v>387598.20381500351</v>
      </c>
      <c r="J29" s="88">
        <f t="shared" si="2"/>
        <v>494298.51995237957</v>
      </c>
      <c r="K29" s="89">
        <f t="shared" si="4"/>
        <v>494300</v>
      </c>
      <c r="L29" s="90">
        <v>494200</v>
      </c>
      <c r="M29" s="91">
        <f t="shared" si="3"/>
        <v>494200</v>
      </c>
      <c r="N29" s="131">
        <f t="shared" si="6"/>
        <v>494200</v>
      </c>
      <c r="O29" s="99"/>
      <c r="P29" s="1"/>
    </row>
    <row r="30" spans="1:16" ht="16.5" thickBot="1" x14ac:dyDescent="0.3">
      <c r="A30" s="1">
        <v>23</v>
      </c>
      <c r="B30" s="92" t="s">
        <v>19</v>
      </c>
      <c r="C30" s="93" t="s">
        <v>81</v>
      </c>
      <c r="D30" s="94"/>
      <c r="E30" s="104">
        <v>125</v>
      </c>
      <c r="F30" s="96">
        <v>10000</v>
      </c>
      <c r="G30" s="87">
        <f t="shared" si="0"/>
        <v>24922.761891076305</v>
      </c>
      <c r="H30" s="97">
        <v>18516</v>
      </c>
      <c r="I30" s="87">
        <f t="shared" si="1"/>
        <v>88266.447850624842</v>
      </c>
      <c r="J30" s="88">
        <f t="shared" si="2"/>
        <v>123189.20974170114</v>
      </c>
      <c r="K30" s="89">
        <f t="shared" si="4"/>
        <v>123200</v>
      </c>
      <c r="L30" s="90">
        <f t="shared" si="5"/>
        <v>123200</v>
      </c>
      <c r="M30" s="91">
        <f t="shared" si="3"/>
        <v>123200</v>
      </c>
      <c r="N30" s="131">
        <f t="shared" si="6"/>
        <v>123200</v>
      </c>
      <c r="O30" s="99"/>
      <c r="P30" s="1"/>
    </row>
    <row r="31" spans="1:16" ht="16.5" thickBot="1" x14ac:dyDescent="0.3">
      <c r="A31" s="1">
        <v>24</v>
      </c>
      <c r="B31" s="92" t="s">
        <v>19</v>
      </c>
      <c r="C31" s="93" t="s">
        <v>57</v>
      </c>
      <c r="D31" s="94"/>
      <c r="E31" s="104">
        <v>115</v>
      </c>
      <c r="F31" s="96">
        <v>10000</v>
      </c>
      <c r="G31" s="87">
        <f t="shared" si="0"/>
        <v>22928.940939790202</v>
      </c>
      <c r="H31" s="97">
        <v>20940</v>
      </c>
      <c r="I31" s="87">
        <f t="shared" si="1"/>
        <v>99821.744328801258</v>
      </c>
      <c r="J31" s="88">
        <f t="shared" si="2"/>
        <v>132750.68526859145</v>
      </c>
      <c r="K31" s="89">
        <f t="shared" si="4"/>
        <v>132800</v>
      </c>
      <c r="L31" s="90">
        <f t="shared" si="5"/>
        <v>132800</v>
      </c>
      <c r="M31" s="91">
        <f t="shared" si="3"/>
        <v>132800</v>
      </c>
      <c r="N31" s="131">
        <f t="shared" si="6"/>
        <v>132800</v>
      </c>
      <c r="O31" s="99"/>
      <c r="P31" s="1"/>
    </row>
    <row r="32" spans="1:16" ht="16.5" thickBot="1" x14ac:dyDescent="0.3">
      <c r="A32" s="1">
        <v>25</v>
      </c>
      <c r="B32" s="92" t="s">
        <v>19</v>
      </c>
      <c r="C32" s="93" t="s">
        <v>53</v>
      </c>
      <c r="D32" s="94"/>
      <c r="E32" s="95">
        <v>59</v>
      </c>
      <c r="F32" s="96">
        <v>10000</v>
      </c>
      <c r="G32" s="87">
        <f t="shared" si="0"/>
        <v>11763.543612588017</v>
      </c>
      <c r="H32" s="97">
        <v>1062</v>
      </c>
      <c r="I32" s="87">
        <f t="shared" si="1"/>
        <v>5062.5927639535312</v>
      </c>
      <c r="J32" s="88">
        <f t="shared" si="2"/>
        <v>26826.136376541548</v>
      </c>
      <c r="K32" s="89">
        <f t="shared" si="4"/>
        <v>26800</v>
      </c>
      <c r="L32" s="90">
        <f t="shared" si="5"/>
        <v>26800</v>
      </c>
      <c r="M32" s="91">
        <f t="shared" si="3"/>
        <v>26800</v>
      </c>
      <c r="N32" s="131">
        <f t="shared" si="6"/>
        <v>26800</v>
      </c>
      <c r="O32" s="99"/>
      <c r="P32" s="1"/>
    </row>
    <row r="33" spans="1:16" ht="16.5" thickBot="1" x14ac:dyDescent="0.3">
      <c r="A33" s="1">
        <v>26</v>
      </c>
      <c r="B33" s="57" t="s">
        <v>19</v>
      </c>
      <c r="C33" s="93" t="s">
        <v>71</v>
      </c>
      <c r="D33" s="94"/>
      <c r="E33" s="14">
        <v>371</v>
      </c>
      <c r="F33" s="68">
        <v>10000</v>
      </c>
      <c r="G33" s="100">
        <f t="shared" si="0"/>
        <v>73970.757292714479</v>
      </c>
      <c r="H33" s="15">
        <v>43278</v>
      </c>
      <c r="I33" s="100">
        <f t="shared" si="1"/>
        <v>206307.80568585775</v>
      </c>
      <c r="J33" s="101">
        <f t="shared" si="2"/>
        <v>290278.56297857221</v>
      </c>
      <c r="K33" s="89">
        <f t="shared" si="4"/>
        <v>290300</v>
      </c>
      <c r="L33" s="90">
        <f t="shared" si="5"/>
        <v>290300</v>
      </c>
      <c r="M33" s="58">
        <f t="shared" si="3"/>
        <v>290300</v>
      </c>
      <c r="N33" s="131">
        <f t="shared" si="6"/>
        <v>290300</v>
      </c>
      <c r="O33" s="32"/>
      <c r="P33" s="1"/>
    </row>
    <row r="34" spans="1:16" ht="16.5" thickBot="1" x14ac:dyDescent="0.3">
      <c r="A34" s="1">
        <v>27</v>
      </c>
      <c r="B34" s="92" t="s">
        <v>19</v>
      </c>
      <c r="C34" s="93" t="s">
        <v>47</v>
      </c>
      <c r="D34" s="94"/>
      <c r="E34" s="95">
        <v>19</v>
      </c>
      <c r="F34" s="96">
        <v>10000</v>
      </c>
      <c r="G34" s="87">
        <f t="shared" si="0"/>
        <v>3788.2598074435982</v>
      </c>
      <c r="H34" s="97">
        <v>1770</v>
      </c>
      <c r="I34" s="87">
        <f t="shared" si="1"/>
        <v>8437.654606589218</v>
      </c>
      <c r="J34" s="88">
        <f t="shared" si="2"/>
        <v>22225.914414032817</v>
      </c>
      <c r="K34" s="89">
        <f t="shared" si="4"/>
        <v>22200</v>
      </c>
      <c r="L34" s="90">
        <f t="shared" si="5"/>
        <v>22200</v>
      </c>
      <c r="M34" s="91">
        <f t="shared" si="3"/>
        <v>22200</v>
      </c>
      <c r="N34" s="131">
        <f t="shared" si="6"/>
        <v>22200</v>
      </c>
      <c r="O34" s="99"/>
      <c r="P34" s="1"/>
    </row>
    <row r="35" spans="1:16" ht="16.5" thickBot="1" x14ac:dyDescent="0.3">
      <c r="A35" s="1">
        <v>28</v>
      </c>
      <c r="B35" s="92" t="s">
        <v>19</v>
      </c>
      <c r="C35" s="93" t="s">
        <v>37</v>
      </c>
      <c r="D35" s="94"/>
      <c r="E35" s="95">
        <v>109</v>
      </c>
      <c r="F35" s="67">
        <v>10000</v>
      </c>
      <c r="G35" s="87">
        <f t="shared" si="0"/>
        <v>21732.648369018538</v>
      </c>
      <c r="H35" s="97">
        <v>15264</v>
      </c>
      <c r="I35" s="87">
        <f t="shared" si="1"/>
        <v>72764.045149704994</v>
      </c>
      <c r="J35" s="88">
        <f t="shared" ref="J35:J40" si="9">G35+$I35+$F35</f>
        <v>104496.69351872354</v>
      </c>
      <c r="K35" s="89">
        <f t="shared" ref="K35:K40" si="10">ROUND(J35,-2)</f>
        <v>104500</v>
      </c>
      <c r="L35" s="90">
        <f t="shared" ref="L35:L40" si="11">K35</f>
        <v>104500</v>
      </c>
      <c r="M35" s="91">
        <f t="shared" ref="M35:M40" si="12">ROUND(L35,-2)</f>
        <v>104500</v>
      </c>
      <c r="N35" s="131">
        <f t="shared" si="6"/>
        <v>104500</v>
      </c>
      <c r="O35" s="99"/>
      <c r="P35" s="1"/>
    </row>
    <row r="36" spans="1:16" ht="16.5" thickBot="1" x14ac:dyDescent="0.3">
      <c r="A36" s="1">
        <v>29</v>
      </c>
      <c r="B36" s="92" t="s">
        <v>19</v>
      </c>
      <c r="C36" s="93" t="s">
        <v>44</v>
      </c>
      <c r="D36" s="94"/>
      <c r="E36" s="95">
        <v>274</v>
      </c>
      <c r="F36" s="96">
        <v>10000</v>
      </c>
      <c r="G36" s="87">
        <f t="shared" si="0"/>
        <v>54630.694065239259</v>
      </c>
      <c r="H36" s="97">
        <v>54068</v>
      </c>
      <c r="I36" s="87">
        <f t="shared" si="1"/>
        <v>257744.1295305457</v>
      </c>
      <c r="J36" s="88">
        <f t="shared" si="9"/>
        <v>322374.82359578495</v>
      </c>
      <c r="K36" s="89">
        <f t="shared" si="10"/>
        <v>322400</v>
      </c>
      <c r="L36" s="90">
        <f t="shared" si="11"/>
        <v>322400</v>
      </c>
      <c r="M36" s="91">
        <f t="shared" si="12"/>
        <v>322400</v>
      </c>
      <c r="N36" s="131">
        <f t="shared" si="6"/>
        <v>322400</v>
      </c>
      <c r="O36" s="99"/>
      <c r="P36" s="1"/>
    </row>
    <row r="37" spans="1:16" ht="16.5" thickBot="1" x14ac:dyDescent="0.3">
      <c r="A37" s="1">
        <v>30</v>
      </c>
      <c r="B37" s="92" t="s">
        <v>19</v>
      </c>
      <c r="C37" s="93" t="s">
        <v>58</v>
      </c>
      <c r="D37" s="94"/>
      <c r="E37" s="95">
        <v>92</v>
      </c>
      <c r="F37" s="96">
        <v>10000</v>
      </c>
      <c r="G37" s="87">
        <f t="shared" si="0"/>
        <v>18343.15275183216</v>
      </c>
      <c r="H37" s="97">
        <v>9389</v>
      </c>
      <c r="I37" s="87">
        <f t="shared" si="1"/>
        <v>44757.705706930043</v>
      </c>
      <c r="J37" s="88">
        <f t="shared" si="9"/>
        <v>73100.858458762203</v>
      </c>
      <c r="K37" s="89">
        <f t="shared" si="10"/>
        <v>73100</v>
      </c>
      <c r="L37" s="90">
        <f t="shared" si="11"/>
        <v>73100</v>
      </c>
      <c r="M37" s="91">
        <f t="shared" si="12"/>
        <v>73100</v>
      </c>
      <c r="N37" s="131">
        <f t="shared" si="6"/>
        <v>73100</v>
      </c>
      <c r="O37" s="99"/>
      <c r="P37" s="1"/>
    </row>
    <row r="38" spans="1:16" ht="16.5" thickBot="1" x14ac:dyDescent="0.3">
      <c r="A38" s="1">
        <v>32</v>
      </c>
      <c r="B38" s="92" t="s">
        <v>19</v>
      </c>
      <c r="C38" s="93" t="s">
        <v>48</v>
      </c>
      <c r="D38" s="94"/>
      <c r="E38" s="95">
        <v>51</v>
      </c>
      <c r="F38" s="96">
        <v>10000</v>
      </c>
      <c r="G38" s="87">
        <f t="shared" si="0"/>
        <v>10168.486851559133</v>
      </c>
      <c r="H38" s="97">
        <v>3366</v>
      </c>
      <c r="I38" s="87">
        <f t="shared" si="1"/>
        <v>16045.84486202221</v>
      </c>
      <c r="J38" s="88">
        <f t="shared" si="9"/>
        <v>36214.331713581341</v>
      </c>
      <c r="K38" s="89">
        <f t="shared" si="10"/>
        <v>36200</v>
      </c>
      <c r="L38" s="90">
        <f t="shared" si="11"/>
        <v>36200</v>
      </c>
      <c r="M38" s="91">
        <f t="shared" si="12"/>
        <v>36200</v>
      </c>
      <c r="N38" s="131">
        <f t="shared" si="6"/>
        <v>36200</v>
      </c>
      <c r="O38" s="99"/>
      <c r="P38" s="1"/>
    </row>
    <row r="39" spans="1:16" ht="16.5" thickBot="1" x14ac:dyDescent="0.3">
      <c r="A39" s="1">
        <v>33</v>
      </c>
      <c r="B39" s="92" t="s">
        <v>19</v>
      </c>
      <c r="C39" s="93" t="s">
        <v>24</v>
      </c>
      <c r="D39" s="94"/>
      <c r="E39" s="95">
        <v>183</v>
      </c>
      <c r="F39" s="68">
        <v>10000</v>
      </c>
      <c r="G39" s="87">
        <f t="shared" si="0"/>
        <v>36486.923408535709</v>
      </c>
      <c r="H39" s="97">
        <v>14154</v>
      </c>
      <c r="I39" s="87">
        <f t="shared" si="1"/>
        <v>67472.634633708367</v>
      </c>
      <c r="J39" s="88">
        <f t="shared" si="9"/>
        <v>113959.55804224408</v>
      </c>
      <c r="K39" s="89">
        <f t="shared" si="10"/>
        <v>114000</v>
      </c>
      <c r="L39" s="90">
        <f t="shared" si="11"/>
        <v>114000</v>
      </c>
      <c r="M39" s="91">
        <f t="shared" si="12"/>
        <v>114000</v>
      </c>
      <c r="N39" s="131">
        <f t="shared" si="6"/>
        <v>114000</v>
      </c>
      <c r="O39" s="99"/>
      <c r="P39" s="1"/>
    </row>
    <row r="40" spans="1:16" ht="16.5" thickBot="1" x14ac:dyDescent="0.3">
      <c r="A40" s="1">
        <v>34</v>
      </c>
      <c r="B40" s="92" t="s">
        <v>19</v>
      </c>
      <c r="C40" s="93" t="s">
        <v>21</v>
      </c>
      <c r="D40" s="94"/>
      <c r="E40" s="95">
        <v>169</v>
      </c>
      <c r="F40" s="96">
        <v>10000</v>
      </c>
      <c r="G40" s="87">
        <f t="shared" si="0"/>
        <v>33695.574076735167</v>
      </c>
      <c r="H40" s="97">
        <v>11240</v>
      </c>
      <c r="I40" s="87">
        <f t="shared" si="1"/>
        <v>53581.490270091985</v>
      </c>
      <c r="J40" s="88">
        <f t="shared" si="9"/>
        <v>97277.064346827159</v>
      </c>
      <c r="K40" s="89">
        <f t="shared" si="10"/>
        <v>97300</v>
      </c>
      <c r="L40" s="90">
        <f t="shared" si="11"/>
        <v>97300</v>
      </c>
      <c r="M40" s="91">
        <f t="shared" si="12"/>
        <v>97300</v>
      </c>
      <c r="N40" s="131">
        <f t="shared" si="6"/>
        <v>97300</v>
      </c>
      <c r="O40" s="99"/>
      <c r="P40" s="1"/>
    </row>
    <row r="41" spans="1:16" ht="16.5" thickBot="1" x14ac:dyDescent="0.3">
      <c r="A41" s="1">
        <v>35</v>
      </c>
      <c r="B41" s="92" t="s">
        <v>19</v>
      </c>
      <c r="C41" s="93" t="s">
        <v>23</v>
      </c>
      <c r="D41" s="94"/>
      <c r="E41" s="95">
        <v>393</v>
      </c>
      <c r="F41" s="67">
        <v>10000</v>
      </c>
      <c r="G41" s="87">
        <f t="shared" si="0"/>
        <v>78357.163385543899</v>
      </c>
      <c r="H41" s="97">
        <v>32920</v>
      </c>
      <c r="I41" s="87">
        <f t="shared" si="1"/>
        <v>156930.84160955768</v>
      </c>
      <c r="J41" s="88">
        <f t="shared" ref="J41:J44" si="13">G41+$I41+$F41</f>
        <v>245288.0049951016</v>
      </c>
      <c r="K41" s="89">
        <f t="shared" ref="K41:K44" si="14">ROUND(J41,-2)</f>
        <v>245300</v>
      </c>
      <c r="L41" s="90">
        <f t="shared" ref="L41:L44" si="15">K41</f>
        <v>245300</v>
      </c>
      <c r="M41" s="91"/>
      <c r="N41" s="131">
        <f t="shared" si="6"/>
        <v>245300</v>
      </c>
      <c r="O41" s="99"/>
      <c r="P41" s="1"/>
    </row>
    <row r="42" spans="1:16" ht="16.5" thickBot="1" x14ac:dyDescent="0.3">
      <c r="A42" s="1">
        <v>36</v>
      </c>
      <c r="B42" s="92" t="s">
        <v>19</v>
      </c>
      <c r="C42" s="93" t="s">
        <v>49</v>
      </c>
      <c r="D42" s="94"/>
      <c r="E42" s="95">
        <v>21</v>
      </c>
      <c r="F42" s="96">
        <v>10000</v>
      </c>
      <c r="G42" s="87">
        <f t="shared" si="0"/>
        <v>4187.0239977008196</v>
      </c>
      <c r="H42" s="97">
        <v>756</v>
      </c>
      <c r="I42" s="87">
        <f t="shared" si="1"/>
        <v>3603.879594678785</v>
      </c>
      <c r="J42" s="88">
        <f t="shared" si="13"/>
        <v>17790.903592379604</v>
      </c>
      <c r="K42" s="89">
        <f t="shared" si="14"/>
        <v>17800</v>
      </c>
      <c r="L42" s="90">
        <f t="shared" si="15"/>
        <v>17800</v>
      </c>
      <c r="M42" s="91"/>
      <c r="N42" s="131">
        <f t="shared" si="6"/>
        <v>17800</v>
      </c>
      <c r="O42" s="99"/>
      <c r="P42" s="1"/>
    </row>
    <row r="43" spans="1:16" ht="16.5" thickBot="1" x14ac:dyDescent="0.3">
      <c r="A43" s="1">
        <v>37</v>
      </c>
      <c r="B43" s="92" t="s">
        <v>19</v>
      </c>
      <c r="C43" s="105" t="s">
        <v>22</v>
      </c>
      <c r="D43" s="94"/>
      <c r="E43" s="95">
        <v>447</v>
      </c>
      <c r="F43" s="96">
        <v>10000</v>
      </c>
      <c r="G43" s="87">
        <f t="shared" si="0"/>
        <v>89123.796522488876</v>
      </c>
      <c r="H43" s="97">
        <v>80360</v>
      </c>
      <c r="I43" s="87">
        <f t="shared" si="1"/>
        <v>383079.05321215233</v>
      </c>
      <c r="J43" s="88">
        <f t="shared" si="13"/>
        <v>482202.8497346412</v>
      </c>
      <c r="K43" s="89">
        <f t="shared" si="14"/>
        <v>482200</v>
      </c>
      <c r="L43" s="90">
        <f t="shared" si="15"/>
        <v>482200</v>
      </c>
      <c r="M43" s="91"/>
      <c r="N43" s="131">
        <f t="shared" si="6"/>
        <v>482200</v>
      </c>
      <c r="O43" s="99"/>
      <c r="P43" s="1"/>
    </row>
    <row r="44" spans="1:16" ht="16.5" thickBot="1" x14ac:dyDescent="0.3">
      <c r="A44" s="1">
        <v>38</v>
      </c>
      <c r="B44" s="92" t="s">
        <v>19</v>
      </c>
      <c r="C44" s="93" t="s">
        <v>79</v>
      </c>
      <c r="D44" s="94"/>
      <c r="E44" s="95">
        <v>136</v>
      </c>
      <c r="F44" s="96">
        <v>10000</v>
      </c>
      <c r="G44" s="87">
        <f t="shared" si="0"/>
        <v>27115.964937491022</v>
      </c>
      <c r="H44" s="97">
        <v>12138</v>
      </c>
      <c r="I44" s="87">
        <f t="shared" si="1"/>
        <v>57862.289047898266</v>
      </c>
      <c r="J44" s="88">
        <f t="shared" si="13"/>
        <v>94978.253985389281</v>
      </c>
      <c r="K44" s="89">
        <f t="shared" si="14"/>
        <v>95000</v>
      </c>
      <c r="L44" s="90">
        <f t="shared" si="15"/>
        <v>95000</v>
      </c>
      <c r="M44" s="91"/>
      <c r="N44" s="131">
        <f t="shared" si="6"/>
        <v>95000</v>
      </c>
      <c r="O44" s="99"/>
      <c r="P44" s="1"/>
    </row>
    <row r="45" spans="1:16" ht="16.5" thickBot="1" x14ac:dyDescent="0.3">
      <c r="A45" s="1">
        <v>40</v>
      </c>
      <c r="B45" s="92" t="s">
        <v>19</v>
      </c>
      <c r="C45" s="93" t="s">
        <v>36</v>
      </c>
      <c r="D45" s="94"/>
      <c r="E45" s="95">
        <v>789</v>
      </c>
      <c r="F45" s="96">
        <v>10000</v>
      </c>
      <c r="G45" s="87">
        <f t="shared" si="0"/>
        <v>157312.47305647365</v>
      </c>
      <c r="H45" s="97">
        <v>131527</v>
      </c>
      <c r="I45" s="87">
        <f t="shared" si="1"/>
        <v>626994.00985359331</v>
      </c>
      <c r="J45" s="88">
        <f t="shared" si="2"/>
        <v>794306.48291006696</v>
      </c>
      <c r="K45" s="89">
        <f t="shared" si="4"/>
        <v>794300</v>
      </c>
      <c r="L45" s="90">
        <v>794200</v>
      </c>
      <c r="M45" s="91">
        <f t="shared" si="3"/>
        <v>794200</v>
      </c>
      <c r="N45" s="131">
        <f t="shared" si="6"/>
        <v>794200</v>
      </c>
      <c r="O45" s="99"/>
      <c r="P45" s="1"/>
    </row>
    <row r="46" spans="1:16" ht="16.5" thickBot="1" x14ac:dyDescent="0.3">
      <c r="A46" s="1">
        <v>42</v>
      </c>
      <c r="B46" s="92" t="s">
        <v>19</v>
      </c>
      <c r="C46" s="93" t="s">
        <v>82</v>
      </c>
      <c r="D46" s="94"/>
      <c r="E46" s="95">
        <v>142</v>
      </c>
      <c r="F46" s="96">
        <v>10000</v>
      </c>
      <c r="G46" s="87">
        <f t="shared" si="0"/>
        <v>28312.257508262683</v>
      </c>
      <c r="H46" s="97">
        <v>3192</v>
      </c>
      <c r="I46" s="87">
        <f t="shared" si="1"/>
        <v>15216.380510865982</v>
      </c>
      <c r="J46" s="88">
        <f t="shared" ref="J46:J47" si="16">G46+$I46+$F46</f>
        <v>53528.638019128666</v>
      </c>
      <c r="K46" s="89">
        <f t="shared" ref="K46:K47" si="17">ROUND(J46,-2)</f>
        <v>53500</v>
      </c>
      <c r="L46" s="90">
        <f t="shared" ref="L46:L47" si="18">K46</f>
        <v>53500</v>
      </c>
      <c r="M46" s="91">
        <f t="shared" ref="M46:M47" si="19">ROUND(L46,-2)</f>
        <v>53500</v>
      </c>
      <c r="N46" s="131">
        <f t="shared" si="6"/>
        <v>53500</v>
      </c>
      <c r="O46" s="99"/>
      <c r="P46" s="1"/>
    </row>
    <row r="47" spans="1:16" ht="16.5" thickBot="1" x14ac:dyDescent="0.3">
      <c r="A47" s="1">
        <v>43</v>
      </c>
      <c r="B47" s="92" t="s">
        <v>19</v>
      </c>
      <c r="C47" s="93" t="s">
        <v>32</v>
      </c>
      <c r="D47" s="94"/>
      <c r="E47" s="95">
        <v>245</v>
      </c>
      <c r="F47" s="96">
        <v>10000</v>
      </c>
      <c r="G47" s="87">
        <f t="shared" si="0"/>
        <v>48848.613306509556</v>
      </c>
      <c r="H47" s="97">
        <v>23451</v>
      </c>
      <c r="I47" s="87">
        <f t="shared" si="1"/>
        <v>111791.77298255581</v>
      </c>
      <c r="J47" s="88">
        <f t="shared" si="16"/>
        <v>170640.38628906535</v>
      </c>
      <c r="K47" s="89">
        <f t="shared" si="17"/>
        <v>170600</v>
      </c>
      <c r="L47" s="90">
        <f t="shared" si="18"/>
        <v>170600</v>
      </c>
      <c r="M47" s="91">
        <f t="shared" si="19"/>
        <v>170600</v>
      </c>
      <c r="N47" s="131">
        <f t="shared" si="6"/>
        <v>170600</v>
      </c>
      <c r="O47" s="99"/>
      <c r="P47" s="1"/>
    </row>
    <row r="48" spans="1:16" ht="15.75" customHeight="1" thickBot="1" x14ac:dyDescent="0.3">
      <c r="A48" s="1">
        <v>44</v>
      </c>
      <c r="B48" s="57" t="s">
        <v>19</v>
      </c>
      <c r="C48" s="93" t="s">
        <v>59</v>
      </c>
      <c r="D48" s="94"/>
      <c r="E48" s="14">
        <v>212</v>
      </c>
      <c r="F48" s="68">
        <v>10000</v>
      </c>
      <c r="G48" s="87">
        <f t="shared" si="0"/>
        <v>42269.004167265412</v>
      </c>
      <c r="H48" s="15">
        <v>9293</v>
      </c>
      <c r="I48" s="87">
        <f t="shared" si="1"/>
        <v>44300.070202843846</v>
      </c>
      <c r="J48" s="88">
        <f t="shared" ref="J48" si="20">G48+$I48+$F48</f>
        <v>96569.074370109258</v>
      </c>
      <c r="K48" s="89">
        <f t="shared" si="4"/>
        <v>96600</v>
      </c>
      <c r="L48" s="90">
        <f t="shared" si="5"/>
        <v>96600</v>
      </c>
      <c r="M48" s="58">
        <f t="shared" si="3"/>
        <v>96600</v>
      </c>
      <c r="N48" s="131">
        <f t="shared" si="6"/>
        <v>96600</v>
      </c>
      <c r="O48" s="32"/>
      <c r="P48" s="1"/>
    </row>
    <row r="49" spans="1:16" ht="16.5" customHeight="1" thickBot="1" x14ac:dyDescent="0.3">
      <c r="A49" s="1">
        <v>45</v>
      </c>
      <c r="B49" s="132" t="s">
        <v>19</v>
      </c>
      <c r="C49" s="93" t="s">
        <v>31</v>
      </c>
      <c r="D49" s="93"/>
      <c r="E49" s="95">
        <v>270</v>
      </c>
      <c r="F49" s="106">
        <v>10000</v>
      </c>
      <c r="G49" s="107">
        <f t="shared" si="0"/>
        <v>53833.165684724823</v>
      </c>
      <c r="H49" s="108">
        <v>42699</v>
      </c>
      <c r="I49" s="107">
        <f t="shared" si="1"/>
        <v>203547.6915518379</v>
      </c>
      <c r="J49" s="107">
        <f t="shared" ref="J49:J54" si="21">G49+$I49+$F49</f>
        <v>267380.8572365627</v>
      </c>
      <c r="K49" s="107">
        <f t="shared" ref="K49:K54" si="22">ROUND(J49,-2)</f>
        <v>267400</v>
      </c>
      <c r="L49" s="90">
        <f t="shared" ref="L49:L54" si="23">K49</f>
        <v>267400</v>
      </c>
      <c r="M49" s="91">
        <f t="shared" ref="M49:M54" si="24">ROUND(L49,-2)</f>
        <v>267400</v>
      </c>
      <c r="N49" s="131">
        <f t="shared" si="6"/>
        <v>267400</v>
      </c>
      <c r="O49" s="99"/>
      <c r="P49" s="1"/>
    </row>
    <row r="50" spans="1:16" ht="16.5" thickBot="1" x14ac:dyDescent="0.3">
      <c r="A50" s="1">
        <v>14</v>
      </c>
      <c r="B50" s="132" t="s">
        <v>19</v>
      </c>
      <c r="C50" s="93" t="s">
        <v>83</v>
      </c>
      <c r="D50" s="93"/>
      <c r="E50" s="95">
        <v>0</v>
      </c>
      <c r="F50" s="106">
        <v>0</v>
      </c>
      <c r="G50" s="107">
        <f t="shared" si="0"/>
        <v>0</v>
      </c>
      <c r="H50" s="108">
        <v>0</v>
      </c>
      <c r="I50" s="107">
        <f t="shared" si="1"/>
        <v>0</v>
      </c>
      <c r="J50" s="107">
        <f t="shared" si="21"/>
        <v>0</v>
      </c>
      <c r="K50" s="107">
        <f t="shared" si="22"/>
        <v>0</v>
      </c>
      <c r="L50" s="90">
        <f t="shared" si="23"/>
        <v>0</v>
      </c>
      <c r="M50" s="91">
        <f t="shared" si="24"/>
        <v>0</v>
      </c>
      <c r="N50" s="131">
        <f t="shared" si="6"/>
        <v>0</v>
      </c>
      <c r="O50" s="99" t="s">
        <v>88</v>
      </c>
      <c r="P50" s="1"/>
    </row>
    <row r="51" spans="1:16" ht="16.5" thickBot="1" x14ac:dyDescent="0.3">
      <c r="A51" s="1">
        <v>16</v>
      </c>
      <c r="B51" s="92" t="s">
        <v>19</v>
      </c>
      <c r="C51" s="93" t="s">
        <v>80</v>
      </c>
      <c r="D51" s="94"/>
      <c r="E51" s="95">
        <v>0</v>
      </c>
      <c r="F51" s="96">
        <v>0</v>
      </c>
      <c r="G51" s="87">
        <f t="shared" si="0"/>
        <v>0</v>
      </c>
      <c r="H51" s="97">
        <v>0</v>
      </c>
      <c r="I51" s="87">
        <f t="shared" si="1"/>
        <v>0</v>
      </c>
      <c r="J51" s="88">
        <f t="shared" si="21"/>
        <v>0</v>
      </c>
      <c r="K51" s="89">
        <f t="shared" si="22"/>
        <v>0</v>
      </c>
      <c r="L51" s="90">
        <f t="shared" si="23"/>
        <v>0</v>
      </c>
      <c r="M51" s="91">
        <f t="shared" si="24"/>
        <v>0</v>
      </c>
      <c r="N51" s="131">
        <f t="shared" si="6"/>
        <v>0</v>
      </c>
      <c r="O51" s="99" t="s">
        <v>88</v>
      </c>
      <c r="P51" s="1"/>
    </row>
    <row r="52" spans="1:16" ht="16.5" thickBot="1" x14ac:dyDescent="0.3">
      <c r="A52" s="10">
        <v>31</v>
      </c>
      <c r="B52" s="92" t="s">
        <v>19</v>
      </c>
      <c r="C52" s="105" t="s">
        <v>72</v>
      </c>
      <c r="D52" s="94"/>
      <c r="E52" s="95">
        <v>0</v>
      </c>
      <c r="F52" s="96">
        <v>0</v>
      </c>
      <c r="G52" s="87">
        <f t="shared" si="0"/>
        <v>0</v>
      </c>
      <c r="H52" s="97">
        <v>0</v>
      </c>
      <c r="I52" s="87">
        <f t="shared" si="1"/>
        <v>0</v>
      </c>
      <c r="J52" s="88">
        <f t="shared" si="21"/>
        <v>0</v>
      </c>
      <c r="K52" s="89">
        <f t="shared" si="22"/>
        <v>0</v>
      </c>
      <c r="L52" s="90">
        <f t="shared" si="23"/>
        <v>0</v>
      </c>
      <c r="M52" s="91">
        <f t="shared" si="24"/>
        <v>0</v>
      </c>
      <c r="N52" s="131">
        <f t="shared" si="6"/>
        <v>0</v>
      </c>
      <c r="O52" s="99" t="s">
        <v>88</v>
      </c>
      <c r="P52" s="1"/>
    </row>
    <row r="53" spans="1:16" ht="16.5" thickBot="1" x14ac:dyDescent="0.3">
      <c r="A53" s="1">
        <v>39</v>
      </c>
      <c r="B53" s="92" t="s">
        <v>19</v>
      </c>
      <c r="C53" s="93" t="s">
        <v>79</v>
      </c>
      <c r="D53" s="94"/>
      <c r="E53" s="14">
        <v>0</v>
      </c>
      <c r="F53" s="68">
        <v>0</v>
      </c>
      <c r="G53" s="100">
        <f t="shared" si="0"/>
        <v>0</v>
      </c>
      <c r="H53" s="15">
        <v>0</v>
      </c>
      <c r="I53" s="100">
        <f t="shared" si="1"/>
        <v>0</v>
      </c>
      <c r="J53" s="101">
        <f t="shared" si="21"/>
        <v>0</v>
      </c>
      <c r="K53" s="89">
        <f t="shared" si="22"/>
        <v>0</v>
      </c>
      <c r="L53" s="90">
        <f t="shared" si="23"/>
        <v>0</v>
      </c>
      <c r="M53" s="58">
        <f t="shared" si="24"/>
        <v>0</v>
      </c>
      <c r="N53" s="131">
        <f t="shared" si="6"/>
        <v>0</v>
      </c>
      <c r="O53" s="32" t="s">
        <v>88</v>
      </c>
      <c r="P53" s="1"/>
    </row>
    <row r="54" spans="1:16" ht="16.5" thickBot="1" x14ac:dyDescent="0.3">
      <c r="A54" s="1">
        <v>41</v>
      </c>
      <c r="B54" s="133" t="s">
        <v>19</v>
      </c>
      <c r="C54" s="134" t="s">
        <v>84</v>
      </c>
      <c r="D54" s="135"/>
      <c r="E54" s="136">
        <v>0</v>
      </c>
      <c r="F54" s="137">
        <v>0</v>
      </c>
      <c r="G54" s="138">
        <f t="shared" si="0"/>
        <v>0</v>
      </c>
      <c r="H54" s="139">
        <v>0</v>
      </c>
      <c r="I54" s="138">
        <f t="shared" si="1"/>
        <v>0</v>
      </c>
      <c r="J54" s="140">
        <f t="shared" si="21"/>
        <v>0</v>
      </c>
      <c r="K54" s="141">
        <f t="shared" si="22"/>
        <v>0</v>
      </c>
      <c r="L54" s="142">
        <f t="shared" si="23"/>
        <v>0</v>
      </c>
      <c r="M54" s="143">
        <f t="shared" si="24"/>
        <v>0</v>
      </c>
      <c r="N54" s="131">
        <f t="shared" si="6"/>
        <v>0</v>
      </c>
      <c r="O54" s="144" t="s">
        <v>88</v>
      </c>
      <c r="P54" s="1"/>
    </row>
    <row r="55" spans="1:16" s="4" customFormat="1" ht="15.75" thickBot="1" x14ac:dyDescent="0.3">
      <c r="B55" s="62"/>
      <c r="C55" s="35" t="s">
        <v>10</v>
      </c>
      <c r="D55" s="19">
        <v>45</v>
      </c>
      <c r="E55" s="20">
        <f t="shared" ref="E55:M55" si="25">SUM(E10:E54)</f>
        <v>6959</v>
      </c>
      <c r="F55" s="21">
        <f t="shared" si="25"/>
        <v>400000</v>
      </c>
      <c r="G55" s="39">
        <f t="shared" si="25"/>
        <v>1387500.0000000005</v>
      </c>
      <c r="H55" s="22">
        <f t="shared" si="25"/>
        <v>873184</v>
      </c>
      <c r="I55" s="40">
        <f t="shared" si="25"/>
        <v>4162500.0000000014</v>
      </c>
      <c r="J55" s="41">
        <f t="shared" si="25"/>
        <v>5950000.0000000009</v>
      </c>
      <c r="K55" s="23">
        <f t="shared" si="25"/>
        <v>5950200</v>
      </c>
      <c r="L55" s="30">
        <f t="shared" si="25"/>
        <v>5950000</v>
      </c>
      <c r="M55" s="44">
        <f t="shared" si="25"/>
        <v>5109700</v>
      </c>
      <c r="N55" s="153">
        <f t="shared" si="6"/>
        <v>5950000</v>
      </c>
      <c r="O55" s="35"/>
    </row>
    <row r="59" spans="1:16" ht="15.75" thickBot="1" x14ac:dyDescent="0.3">
      <c r="P59" s="1"/>
    </row>
    <row r="60" spans="1:16" ht="15.75" thickBot="1" x14ac:dyDescent="0.3">
      <c r="F60" s="152" t="s">
        <v>27</v>
      </c>
      <c r="G60" s="147"/>
      <c r="H60" s="3">
        <v>1050000</v>
      </c>
      <c r="P60" s="1"/>
    </row>
    <row r="61" spans="1:16" ht="15.75" thickBot="1" x14ac:dyDescent="0.3">
      <c r="C61" s="11" t="s">
        <v>1</v>
      </c>
      <c r="E61" s="3">
        <f>J87</f>
        <v>1050000</v>
      </c>
      <c r="F61" s="146" t="s">
        <v>16</v>
      </c>
      <c r="G61" s="147"/>
      <c r="H61" s="3">
        <f>H60-F87</f>
        <v>850000</v>
      </c>
      <c r="P61" s="1"/>
    </row>
    <row r="62" spans="1:16" ht="15.75" thickBot="1" x14ac:dyDescent="0.3">
      <c r="C62" s="11" t="s">
        <v>2</v>
      </c>
      <c r="E62" s="5">
        <f>G87</f>
        <v>637500</v>
      </c>
      <c r="P62" s="1"/>
    </row>
    <row r="63" spans="1:16" ht="15.75" thickBot="1" x14ac:dyDescent="0.3">
      <c r="C63" s="11" t="s">
        <v>3</v>
      </c>
      <c r="E63" s="3">
        <f>I87</f>
        <v>212500.00000000003</v>
      </c>
      <c r="P63" s="1"/>
    </row>
    <row r="64" spans="1:16" s="4" customFormat="1" ht="15.75" thickBot="1" x14ac:dyDescent="0.3">
      <c r="B64" s="8"/>
      <c r="C64" s="11" t="s">
        <v>4</v>
      </c>
      <c r="E64" s="3">
        <f>SUM(F67:F86)</f>
        <v>200000</v>
      </c>
      <c r="G64" s="6"/>
      <c r="H64" s="6"/>
      <c r="I64" s="6"/>
      <c r="O64" s="49"/>
    </row>
    <row r="65" spans="1:16" ht="15.75" thickBot="1" x14ac:dyDescent="0.3">
      <c r="E65" s="8"/>
      <c r="G65" s="9"/>
      <c r="I65" s="9"/>
      <c r="P65" s="1"/>
    </row>
    <row r="66" spans="1:16" s="7" customFormat="1" ht="45.75" thickBot="1" x14ac:dyDescent="0.3">
      <c r="B66" s="24" t="s">
        <v>18</v>
      </c>
      <c r="C66" s="148" t="s">
        <v>5</v>
      </c>
      <c r="D66" s="149"/>
      <c r="E66" s="81" t="s">
        <v>6</v>
      </c>
      <c r="F66" s="25" t="s">
        <v>4</v>
      </c>
      <c r="G66" s="42" t="s">
        <v>28</v>
      </c>
      <c r="H66" s="26" t="s">
        <v>15</v>
      </c>
      <c r="I66" s="42" t="s">
        <v>29</v>
      </c>
      <c r="J66" s="43" t="s">
        <v>8</v>
      </c>
      <c r="K66" s="27" t="s">
        <v>9</v>
      </c>
      <c r="L66" s="28" t="s">
        <v>69</v>
      </c>
      <c r="M66" s="31" t="s">
        <v>41</v>
      </c>
      <c r="N66" s="36" t="s">
        <v>89</v>
      </c>
      <c r="O66" s="29" t="s">
        <v>17</v>
      </c>
    </row>
    <row r="67" spans="1:16" ht="15.75" x14ac:dyDescent="0.25">
      <c r="A67" s="1">
        <v>1</v>
      </c>
      <c r="B67" s="55" t="s">
        <v>20</v>
      </c>
      <c r="C67" s="85" t="s">
        <v>73</v>
      </c>
      <c r="D67" s="84"/>
      <c r="E67" s="72">
        <v>16</v>
      </c>
      <c r="F67" s="73">
        <v>10000</v>
      </c>
      <c r="G67" s="37">
        <f t="shared" ref="G67:G82" si="26">(($H$61*75%)/$E$87)*$E67</f>
        <v>5825.2427184466023</v>
      </c>
      <c r="H67" s="74">
        <v>576</v>
      </c>
      <c r="I67" s="37">
        <f t="shared" ref="I67:I82" si="27">(($H$61*25%)/$H$87)*$H67</f>
        <v>1025.8989187830023</v>
      </c>
      <c r="J67" s="38">
        <f t="shared" ref="J67:J86" si="28">G67+$I67+$F67</f>
        <v>16851.141637229604</v>
      </c>
      <c r="K67" s="75">
        <f>ROUND(J67,-2)</f>
        <v>16900</v>
      </c>
      <c r="L67" s="76">
        <f>K67</f>
        <v>16900</v>
      </c>
      <c r="M67" s="77">
        <f t="shared" ref="M67:M86" si="29">ROUND(L67,-2)</f>
        <v>16900</v>
      </c>
      <c r="N67" s="78">
        <f>L67</f>
        <v>16900</v>
      </c>
      <c r="O67" s="79"/>
      <c r="P67" s="1"/>
    </row>
    <row r="68" spans="1:16" ht="15" customHeight="1" x14ac:dyDescent="0.25">
      <c r="A68" s="1">
        <v>2</v>
      </c>
      <c r="B68" s="18" t="s">
        <v>20</v>
      </c>
      <c r="C68" s="83" t="s">
        <v>64</v>
      </c>
      <c r="D68" s="56"/>
      <c r="E68" s="66">
        <v>24</v>
      </c>
      <c r="F68" s="51">
        <v>10000</v>
      </c>
      <c r="G68" s="37">
        <f t="shared" si="26"/>
        <v>8737.8640776699031</v>
      </c>
      <c r="H68" s="52">
        <v>1278</v>
      </c>
      <c r="I68" s="37">
        <f t="shared" si="27"/>
        <v>2276.213226049786</v>
      </c>
      <c r="J68" s="38">
        <f t="shared" si="28"/>
        <v>21014.077303719689</v>
      </c>
      <c r="K68" s="61">
        <f t="shared" ref="K68:K86" si="30">ROUND(J68,-2)</f>
        <v>21000</v>
      </c>
      <c r="L68" s="54">
        <f t="shared" ref="L68:L86" si="31">K68</f>
        <v>21000</v>
      </c>
      <c r="M68" s="50">
        <f>ROUND(L68,-2)</f>
        <v>21000</v>
      </c>
      <c r="N68" s="78">
        <f t="shared" ref="N68:N87" si="32">L68</f>
        <v>21000</v>
      </c>
      <c r="O68" s="53"/>
      <c r="P68" s="1"/>
    </row>
    <row r="69" spans="1:16" ht="15.75" x14ac:dyDescent="0.25">
      <c r="A69" s="1">
        <v>3</v>
      </c>
      <c r="B69" s="47" t="s">
        <v>20</v>
      </c>
      <c r="C69" s="83" t="s">
        <v>74</v>
      </c>
      <c r="D69" s="56"/>
      <c r="E69" s="16">
        <v>50</v>
      </c>
      <c r="F69" s="67">
        <v>10000</v>
      </c>
      <c r="G69" s="37">
        <f t="shared" si="26"/>
        <v>18203.883495145634</v>
      </c>
      <c r="H69" s="17">
        <v>2200</v>
      </c>
      <c r="I69" s="37">
        <f t="shared" si="27"/>
        <v>3918.3639259073002</v>
      </c>
      <c r="J69" s="38">
        <f t="shared" si="28"/>
        <v>32122.247421052933</v>
      </c>
      <c r="K69" s="61">
        <f t="shared" si="30"/>
        <v>32100</v>
      </c>
      <c r="L69" s="54">
        <f t="shared" si="31"/>
        <v>32100</v>
      </c>
      <c r="M69" s="50">
        <f>ROUND(L69,-2)</f>
        <v>32100</v>
      </c>
      <c r="N69" s="78">
        <f t="shared" si="32"/>
        <v>32100</v>
      </c>
      <c r="O69" s="46"/>
      <c r="P69" s="1"/>
    </row>
    <row r="70" spans="1:16" ht="15.75" customHeight="1" x14ac:dyDescent="0.25">
      <c r="A70" s="1">
        <v>4</v>
      </c>
      <c r="B70" s="18" t="s">
        <v>20</v>
      </c>
      <c r="C70" s="83" t="s">
        <v>85</v>
      </c>
      <c r="D70" s="56"/>
      <c r="E70" s="66">
        <v>17</v>
      </c>
      <c r="F70" s="51">
        <v>10000</v>
      </c>
      <c r="G70" s="37">
        <f t="shared" si="26"/>
        <v>6189.3203883495153</v>
      </c>
      <c r="H70" s="52">
        <v>3040</v>
      </c>
      <c r="I70" s="37">
        <f t="shared" si="27"/>
        <v>5414.4665157991785</v>
      </c>
      <c r="J70" s="38">
        <f t="shared" si="28"/>
        <v>21603.786904148692</v>
      </c>
      <c r="K70" s="61">
        <f t="shared" si="30"/>
        <v>21600</v>
      </c>
      <c r="L70" s="54">
        <f t="shared" si="31"/>
        <v>21600</v>
      </c>
      <c r="M70" s="50">
        <f t="shared" si="29"/>
        <v>21600</v>
      </c>
      <c r="N70" s="78">
        <f t="shared" si="32"/>
        <v>21600</v>
      </c>
      <c r="O70" s="53"/>
      <c r="P70" s="1"/>
    </row>
    <row r="71" spans="1:16" ht="15.75" x14ac:dyDescent="0.25">
      <c r="A71" s="1">
        <v>5</v>
      </c>
      <c r="B71" s="18" t="s">
        <v>20</v>
      </c>
      <c r="C71" s="83" t="s">
        <v>86</v>
      </c>
      <c r="D71" s="56"/>
      <c r="E71" s="66">
        <v>211</v>
      </c>
      <c r="F71" s="51">
        <v>10000</v>
      </c>
      <c r="G71" s="37">
        <f t="shared" si="26"/>
        <v>76820.388349514571</v>
      </c>
      <c r="H71" s="52">
        <v>12880</v>
      </c>
      <c r="I71" s="37">
        <f t="shared" si="27"/>
        <v>22940.239711675466</v>
      </c>
      <c r="J71" s="38">
        <f t="shared" si="28"/>
        <v>109760.62806119004</v>
      </c>
      <c r="K71" s="61">
        <f t="shared" si="30"/>
        <v>109800</v>
      </c>
      <c r="L71" s="54">
        <v>109700</v>
      </c>
      <c r="M71" s="50">
        <f t="shared" si="29"/>
        <v>109700</v>
      </c>
      <c r="N71" s="78">
        <f t="shared" si="32"/>
        <v>109700</v>
      </c>
      <c r="O71" s="53"/>
      <c r="P71" s="1"/>
    </row>
    <row r="72" spans="1:16" ht="15.75" customHeight="1" x14ac:dyDescent="0.25">
      <c r="A72" s="1">
        <v>6</v>
      </c>
      <c r="B72" s="18" t="s">
        <v>20</v>
      </c>
      <c r="C72" s="83" t="s">
        <v>60</v>
      </c>
      <c r="D72" s="56"/>
      <c r="E72" s="66">
        <v>63</v>
      </c>
      <c r="F72" s="51">
        <v>10000</v>
      </c>
      <c r="G72" s="37">
        <f t="shared" si="26"/>
        <v>22936.893203883497</v>
      </c>
      <c r="H72" s="52">
        <v>3545</v>
      </c>
      <c r="I72" s="37">
        <f t="shared" si="27"/>
        <v>6313.9091442460813</v>
      </c>
      <c r="J72" s="38">
        <f t="shared" si="28"/>
        <v>39250.802348129582</v>
      </c>
      <c r="K72" s="61">
        <f t="shared" si="30"/>
        <v>39300</v>
      </c>
      <c r="L72" s="54">
        <f t="shared" si="31"/>
        <v>39300</v>
      </c>
      <c r="M72" s="50">
        <f t="shared" si="29"/>
        <v>39300</v>
      </c>
      <c r="N72" s="78">
        <f t="shared" si="32"/>
        <v>39300</v>
      </c>
      <c r="O72" s="53"/>
      <c r="P72" s="1"/>
    </row>
    <row r="73" spans="1:16" ht="15.75" customHeight="1" x14ac:dyDescent="0.25">
      <c r="A73" s="1">
        <v>7</v>
      </c>
      <c r="B73" s="18" t="s">
        <v>20</v>
      </c>
      <c r="C73" s="83" t="s">
        <v>75</v>
      </c>
      <c r="D73" s="56"/>
      <c r="E73" s="66">
        <v>122</v>
      </c>
      <c r="F73" s="51">
        <v>10000</v>
      </c>
      <c r="G73" s="37">
        <f t="shared" si="26"/>
        <v>44417.475728155339</v>
      </c>
      <c r="H73" s="52">
        <v>8730</v>
      </c>
      <c r="I73" s="37">
        <f t="shared" si="27"/>
        <v>15548.780487804877</v>
      </c>
      <c r="J73" s="38">
        <f>G73+$I73+$F73</f>
        <v>69966.256215960224</v>
      </c>
      <c r="K73" s="61">
        <f t="shared" si="30"/>
        <v>70000</v>
      </c>
      <c r="L73" s="54">
        <f t="shared" si="31"/>
        <v>70000</v>
      </c>
      <c r="M73" s="50">
        <f t="shared" si="29"/>
        <v>70000</v>
      </c>
      <c r="N73" s="78">
        <f t="shared" si="32"/>
        <v>70000</v>
      </c>
      <c r="O73" s="53"/>
      <c r="P73" s="1"/>
    </row>
    <row r="74" spans="1:16" ht="15.75" customHeight="1" x14ac:dyDescent="0.25">
      <c r="A74" s="1">
        <v>8</v>
      </c>
      <c r="B74" s="60" t="s">
        <v>20</v>
      </c>
      <c r="C74" s="83" t="s">
        <v>38</v>
      </c>
      <c r="D74" s="56"/>
      <c r="E74" s="16">
        <v>159</v>
      </c>
      <c r="F74" s="51">
        <v>10000</v>
      </c>
      <c r="G74" s="37">
        <f t="shared" si="26"/>
        <v>57888.34951456311</v>
      </c>
      <c r="H74" s="17">
        <v>16200</v>
      </c>
      <c r="I74" s="37">
        <f t="shared" si="27"/>
        <v>28853.40709077194</v>
      </c>
      <c r="J74" s="38">
        <f>G74+$I74+$F74</f>
        <v>96741.756605335046</v>
      </c>
      <c r="K74" s="61">
        <f t="shared" si="30"/>
        <v>96700</v>
      </c>
      <c r="L74" s="54">
        <f t="shared" si="31"/>
        <v>96700</v>
      </c>
      <c r="M74" s="65">
        <f t="shared" si="29"/>
        <v>96700</v>
      </c>
      <c r="N74" s="78">
        <f t="shared" si="32"/>
        <v>96700</v>
      </c>
      <c r="O74" s="34"/>
      <c r="P74" s="1"/>
    </row>
    <row r="75" spans="1:16" ht="15.75" customHeight="1" x14ac:dyDescent="0.25">
      <c r="A75" s="1">
        <v>9</v>
      </c>
      <c r="B75" s="18" t="s">
        <v>20</v>
      </c>
      <c r="C75" s="83" t="s">
        <v>61</v>
      </c>
      <c r="D75" s="56"/>
      <c r="E75" s="66">
        <v>180</v>
      </c>
      <c r="F75" s="51">
        <v>10000</v>
      </c>
      <c r="G75" s="37">
        <f t="shared" si="26"/>
        <v>65533.980582524273</v>
      </c>
      <c r="H75" s="52">
        <v>10800</v>
      </c>
      <c r="I75" s="37">
        <f t="shared" si="27"/>
        <v>19235.604727181293</v>
      </c>
      <c r="J75" s="38">
        <f t="shared" ref="J75" si="33">G75+$I75+$F75</f>
        <v>94769.585309705566</v>
      </c>
      <c r="K75" s="61">
        <f t="shared" si="30"/>
        <v>94800</v>
      </c>
      <c r="L75" s="54">
        <f t="shared" si="31"/>
        <v>94800</v>
      </c>
      <c r="M75" s="50"/>
      <c r="N75" s="78">
        <f t="shared" si="32"/>
        <v>94800</v>
      </c>
      <c r="O75" s="53"/>
      <c r="P75" s="1"/>
    </row>
    <row r="76" spans="1:16" ht="15.75" customHeight="1" x14ac:dyDescent="0.25">
      <c r="A76" s="1">
        <v>10</v>
      </c>
      <c r="B76" s="18" t="s">
        <v>20</v>
      </c>
      <c r="C76" s="83" t="s">
        <v>51</v>
      </c>
      <c r="D76" s="56"/>
      <c r="E76" s="66">
        <v>70</v>
      </c>
      <c r="F76" s="51">
        <v>10000</v>
      </c>
      <c r="G76" s="37">
        <f t="shared" si="26"/>
        <v>25485.436893203885</v>
      </c>
      <c r="H76" s="52">
        <v>3150</v>
      </c>
      <c r="I76" s="37">
        <f t="shared" si="27"/>
        <v>5610.3847120945438</v>
      </c>
      <c r="J76" s="38">
        <f t="shared" si="28"/>
        <v>41095.821605298428</v>
      </c>
      <c r="K76" s="61">
        <f t="shared" si="30"/>
        <v>41100</v>
      </c>
      <c r="L76" s="54">
        <f t="shared" si="31"/>
        <v>41100</v>
      </c>
      <c r="M76" s="50"/>
      <c r="N76" s="78">
        <f t="shared" si="32"/>
        <v>41100</v>
      </c>
      <c r="O76" s="53"/>
      <c r="P76" s="1"/>
    </row>
    <row r="77" spans="1:16" ht="15.75" customHeight="1" x14ac:dyDescent="0.25">
      <c r="A77" s="1">
        <v>11</v>
      </c>
      <c r="B77" s="18" t="s">
        <v>20</v>
      </c>
      <c r="C77" s="83" t="s">
        <v>39</v>
      </c>
      <c r="D77" s="70"/>
      <c r="E77" s="66">
        <v>23</v>
      </c>
      <c r="F77" s="51">
        <v>10000</v>
      </c>
      <c r="G77" s="37">
        <f t="shared" si="26"/>
        <v>8373.786407766991</v>
      </c>
      <c r="H77" s="52">
        <v>1346</v>
      </c>
      <c r="I77" s="37">
        <f t="shared" si="27"/>
        <v>2397.3262928505574</v>
      </c>
      <c r="J77" s="38">
        <f t="shared" si="28"/>
        <v>20771.112700617548</v>
      </c>
      <c r="K77" s="61">
        <f t="shared" si="30"/>
        <v>20800</v>
      </c>
      <c r="L77" s="54">
        <f t="shared" si="31"/>
        <v>20800</v>
      </c>
      <c r="M77" s="50"/>
      <c r="N77" s="78">
        <f t="shared" si="32"/>
        <v>20800</v>
      </c>
      <c r="O77" s="53"/>
      <c r="P77" s="1"/>
    </row>
    <row r="78" spans="1:16" ht="15.75" customHeight="1" x14ac:dyDescent="0.25">
      <c r="A78" s="1">
        <v>12</v>
      </c>
      <c r="B78" s="18" t="s">
        <v>20</v>
      </c>
      <c r="C78" s="83" t="s">
        <v>70</v>
      </c>
      <c r="D78" s="56"/>
      <c r="E78" s="66">
        <v>272</v>
      </c>
      <c r="F78" s="51">
        <v>10000</v>
      </c>
      <c r="G78" s="37">
        <f t="shared" si="26"/>
        <v>99029.126213592244</v>
      </c>
      <c r="H78" s="52">
        <v>25775</v>
      </c>
      <c r="I78" s="37">
        <f t="shared" si="27"/>
        <v>45907.195541027577</v>
      </c>
      <c r="J78" s="38">
        <f t="shared" si="28"/>
        <v>154936.32175461983</v>
      </c>
      <c r="K78" s="61">
        <f t="shared" si="30"/>
        <v>154900</v>
      </c>
      <c r="L78" s="54">
        <v>154800</v>
      </c>
      <c r="M78" s="50"/>
      <c r="N78" s="78">
        <f t="shared" si="32"/>
        <v>154800</v>
      </c>
      <c r="O78" s="53"/>
      <c r="P78" s="1"/>
    </row>
    <row r="79" spans="1:16" ht="15.75" customHeight="1" x14ac:dyDescent="0.25">
      <c r="A79" s="1">
        <v>13</v>
      </c>
      <c r="B79" s="18" t="s">
        <v>20</v>
      </c>
      <c r="C79" s="93" t="s">
        <v>62</v>
      </c>
      <c r="D79" s="56"/>
      <c r="E79" s="66">
        <v>113</v>
      </c>
      <c r="F79" s="51">
        <v>10000</v>
      </c>
      <c r="G79" s="37">
        <f t="shared" si="26"/>
        <v>41140.776699029127</v>
      </c>
      <c r="H79" s="52">
        <v>4584</v>
      </c>
      <c r="I79" s="37">
        <f t="shared" si="27"/>
        <v>8164.4455619813925</v>
      </c>
      <c r="J79" s="38">
        <f t="shared" ref="J79:J81" si="34">G79+$I79+$F79</f>
        <v>59305.222261010524</v>
      </c>
      <c r="K79" s="61">
        <f t="shared" si="30"/>
        <v>59300</v>
      </c>
      <c r="L79" s="54">
        <f t="shared" si="31"/>
        <v>59300</v>
      </c>
      <c r="M79" s="50"/>
      <c r="N79" s="78">
        <f t="shared" si="32"/>
        <v>59300</v>
      </c>
      <c r="O79" s="53"/>
      <c r="P79" s="1"/>
    </row>
    <row r="80" spans="1:16" ht="15.75" customHeight="1" x14ac:dyDescent="0.25">
      <c r="A80" s="1">
        <v>14</v>
      </c>
      <c r="B80" s="18" t="s">
        <v>20</v>
      </c>
      <c r="C80" s="83" t="s">
        <v>26</v>
      </c>
      <c r="D80" s="56"/>
      <c r="E80" s="66">
        <v>60</v>
      </c>
      <c r="F80" s="51">
        <v>10000</v>
      </c>
      <c r="G80" s="37">
        <f t="shared" si="26"/>
        <v>21844.660194174758</v>
      </c>
      <c r="H80" s="52">
        <v>5480</v>
      </c>
      <c r="I80" s="37">
        <f t="shared" si="27"/>
        <v>9760.2883245327303</v>
      </c>
      <c r="J80" s="38">
        <f t="shared" si="34"/>
        <v>41604.94851870749</v>
      </c>
      <c r="K80" s="61">
        <f t="shared" ref="K80:K81" si="35">ROUND(J80,-2)</f>
        <v>41600</v>
      </c>
      <c r="L80" s="54">
        <f t="shared" ref="L80:L81" si="36">K80</f>
        <v>41600</v>
      </c>
      <c r="M80" s="50"/>
      <c r="N80" s="78">
        <f t="shared" si="32"/>
        <v>41600</v>
      </c>
      <c r="O80" s="53"/>
      <c r="P80" s="1"/>
    </row>
    <row r="81" spans="1:16" ht="15.75" customHeight="1" x14ac:dyDescent="0.25">
      <c r="A81" s="1">
        <v>15</v>
      </c>
      <c r="B81" s="18" t="s">
        <v>20</v>
      </c>
      <c r="C81" s="83" t="s">
        <v>40</v>
      </c>
      <c r="D81" s="69"/>
      <c r="E81" s="66">
        <v>23</v>
      </c>
      <c r="F81" s="51">
        <v>10000</v>
      </c>
      <c r="G81" s="37">
        <f t="shared" si="26"/>
        <v>8373.786407766991</v>
      </c>
      <c r="H81" s="52">
        <v>1840</v>
      </c>
      <c r="I81" s="37">
        <f t="shared" si="27"/>
        <v>3277.177101667924</v>
      </c>
      <c r="J81" s="38">
        <f t="shared" si="34"/>
        <v>21650.963509434914</v>
      </c>
      <c r="K81" s="61">
        <f t="shared" si="35"/>
        <v>21700</v>
      </c>
      <c r="L81" s="54">
        <f t="shared" si="36"/>
        <v>21700</v>
      </c>
      <c r="M81" s="50"/>
      <c r="N81" s="78">
        <f t="shared" si="32"/>
        <v>21700</v>
      </c>
      <c r="O81" s="53"/>
      <c r="P81" s="1"/>
    </row>
    <row r="82" spans="1:16" ht="15.75" customHeight="1" x14ac:dyDescent="0.25">
      <c r="A82" s="1">
        <v>16</v>
      </c>
      <c r="B82" s="18" t="s">
        <v>20</v>
      </c>
      <c r="C82" s="83" t="s">
        <v>65</v>
      </c>
      <c r="D82" s="56"/>
      <c r="E82" s="66">
        <v>29</v>
      </c>
      <c r="F82" s="51">
        <v>10000</v>
      </c>
      <c r="G82" s="37">
        <f t="shared" si="26"/>
        <v>10558.252427184467</v>
      </c>
      <c r="H82" s="52">
        <v>2078</v>
      </c>
      <c r="I82" s="37">
        <f t="shared" si="27"/>
        <v>3701.0728354706225</v>
      </c>
      <c r="J82" s="38">
        <f t="shared" si="28"/>
        <v>24259.325262655089</v>
      </c>
      <c r="K82" s="61">
        <f t="shared" si="30"/>
        <v>24300</v>
      </c>
      <c r="L82" s="54">
        <f t="shared" si="31"/>
        <v>24300</v>
      </c>
      <c r="M82" s="50"/>
      <c r="N82" s="78">
        <f t="shared" si="32"/>
        <v>24300</v>
      </c>
      <c r="O82" s="53"/>
      <c r="P82" s="1"/>
    </row>
    <row r="83" spans="1:16" ht="15.75" customHeight="1" x14ac:dyDescent="0.25">
      <c r="A83" s="1">
        <v>17</v>
      </c>
      <c r="B83" s="18" t="s">
        <v>20</v>
      </c>
      <c r="C83" s="83" t="s">
        <v>76</v>
      </c>
      <c r="D83" s="56"/>
      <c r="E83" s="66">
        <v>33</v>
      </c>
      <c r="F83" s="51">
        <v>10000</v>
      </c>
      <c r="G83" s="37">
        <f t="shared" ref="G83:G84" si="37">(($H$61*75%)/$E$87)*$E83</f>
        <v>12014.563106796117</v>
      </c>
      <c r="H83" s="52">
        <v>990</v>
      </c>
      <c r="I83" s="37">
        <f t="shared" ref="I83:I84" si="38">(($H$61*25%)/$H$87)*$H83</f>
        <v>1763.263766658285</v>
      </c>
      <c r="J83" s="38">
        <f t="shared" ref="J83:J84" si="39">G83+$I83+$F83</f>
        <v>23777.826873454404</v>
      </c>
      <c r="K83" s="61">
        <f t="shared" ref="K83:K84" si="40">ROUND(J83,-2)</f>
        <v>23800</v>
      </c>
      <c r="L83" s="54">
        <f t="shared" ref="L83:L84" si="41">K83</f>
        <v>23800</v>
      </c>
      <c r="M83" s="50"/>
      <c r="N83" s="78">
        <f t="shared" si="32"/>
        <v>23800</v>
      </c>
      <c r="O83" s="53"/>
      <c r="P83" s="1"/>
    </row>
    <row r="84" spans="1:16" ht="15.75" customHeight="1" x14ac:dyDescent="0.25">
      <c r="A84" s="1">
        <v>18</v>
      </c>
      <c r="B84" s="18" t="s">
        <v>20</v>
      </c>
      <c r="C84" s="83" t="s">
        <v>50</v>
      </c>
      <c r="D84" s="56"/>
      <c r="E84" s="66">
        <v>36</v>
      </c>
      <c r="F84" s="51">
        <v>10000</v>
      </c>
      <c r="G84" s="37">
        <f t="shared" si="37"/>
        <v>13106.796116504855</v>
      </c>
      <c r="H84" s="52">
        <v>1404</v>
      </c>
      <c r="I84" s="37">
        <f t="shared" si="38"/>
        <v>2500.628614533568</v>
      </c>
      <c r="J84" s="38">
        <f t="shared" si="39"/>
        <v>25607.424731038423</v>
      </c>
      <c r="K84" s="61">
        <f t="shared" si="40"/>
        <v>25600</v>
      </c>
      <c r="L84" s="54">
        <f t="shared" si="41"/>
        <v>25600</v>
      </c>
      <c r="M84" s="50"/>
      <c r="N84" s="78">
        <f t="shared" si="32"/>
        <v>25600</v>
      </c>
      <c r="O84" s="53"/>
      <c r="P84" s="1"/>
    </row>
    <row r="85" spans="1:16" ht="15.75" customHeight="1" x14ac:dyDescent="0.25">
      <c r="A85" s="1">
        <v>19</v>
      </c>
      <c r="B85" s="18" t="s">
        <v>20</v>
      </c>
      <c r="C85" s="83" t="s">
        <v>77</v>
      </c>
      <c r="D85" s="56"/>
      <c r="E85" s="66">
        <v>81</v>
      </c>
      <c r="F85" s="51">
        <v>10000</v>
      </c>
      <c r="G85" s="37">
        <f>(($H$61*75%)/$E$87)*$E85</f>
        <v>29490.291262135925</v>
      </c>
      <c r="H85" s="52">
        <v>7864</v>
      </c>
      <c r="I85" s="37">
        <f>(($H$61*25%)/$H$87)*$H85</f>
        <v>14006.369960606822</v>
      </c>
      <c r="J85" s="38">
        <f t="shared" si="28"/>
        <v>53496.661222742747</v>
      </c>
      <c r="K85" s="61">
        <f t="shared" si="30"/>
        <v>53500</v>
      </c>
      <c r="L85" s="54">
        <f t="shared" si="31"/>
        <v>53500</v>
      </c>
      <c r="M85" s="50"/>
      <c r="N85" s="78">
        <f t="shared" si="32"/>
        <v>53500</v>
      </c>
      <c r="O85" s="53"/>
      <c r="P85" s="1"/>
    </row>
    <row r="86" spans="1:16" ht="15.75" customHeight="1" thickBot="1" x14ac:dyDescent="0.3">
      <c r="A86" s="1">
        <v>20</v>
      </c>
      <c r="B86" s="18" t="s">
        <v>20</v>
      </c>
      <c r="C86" s="86" t="s">
        <v>13</v>
      </c>
      <c r="D86" s="56"/>
      <c r="E86" s="66">
        <v>169</v>
      </c>
      <c r="F86" s="51">
        <v>10000</v>
      </c>
      <c r="G86" s="37">
        <f>(($H$61*75%)/$E$87)*$E86</f>
        <v>61529.126213592237</v>
      </c>
      <c r="H86" s="52">
        <v>5550</v>
      </c>
      <c r="I86" s="37">
        <f>(($H$61*25%)/$H$87)*$H86</f>
        <v>9884.9635403570537</v>
      </c>
      <c r="J86" s="38">
        <f t="shared" si="28"/>
        <v>81414.089753949287</v>
      </c>
      <c r="K86" s="61">
        <f t="shared" si="30"/>
        <v>81400</v>
      </c>
      <c r="L86" s="54">
        <f t="shared" si="31"/>
        <v>81400</v>
      </c>
      <c r="M86" s="50">
        <f t="shared" si="29"/>
        <v>81400</v>
      </c>
      <c r="N86" s="154">
        <f t="shared" si="32"/>
        <v>81400</v>
      </c>
      <c r="O86" s="53"/>
      <c r="P86" s="1"/>
    </row>
    <row r="87" spans="1:16" s="4" customFormat="1" ht="15.75" thickBot="1" x14ac:dyDescent="0.3">
      <c r="A87" s="1"/>
      <c r="B87" s="62"/>
      <c r="C87" s="35" t="s">
        <v>10</v>
      </c>
      <c r="D87" s="19">
        <v>20</v>
      </c>
      <c r="E87" s="20">
        <f t="shared" ref="E87:M87" si="42">SUM(E67:E86)</f>
        <v>1751</v>
      </c>
      <c r="F87" s="21">
        <f t="shared" si="42"/>
        <v>200000</v>
      </c>
      <c r="G87" s="39">
        <f t="shared" si="42"/>
        <v>637500</v>
      </c>
      <c r="H87" s="82">
        <f t="shared" si="42"/>
        <v>119310</v>
      </c>
      <c r="I87" s="63">
        <f t="shared" si="42"/>
        <v>212500.00000000003</v>
      </c>
      <c r="J87" s="64">
        <f t="shared" si="42"/>
        <v>1050000</v>
      </c>
      <c r="K87" s="23">
        <f t="shared" si="42"/>
        <v>1050200</v>
      </c>
      <c r="L87" s="23">
        <f t="shared" si="42"/>
        <v>1050000</v>
      </c>
      <c r="M87" s="44">
        <f t="shared" si="42"/>
        <v>488700</v>
      </c>
      <c r="N87" s="155">
        <f t="shared" si="32"/>
        <v>1050000</v>
      </c>
      <c r="O87" s="35"/>
    </row>
    <row r="88" spans="1:16" x14ac:dyDescent="0.25">
      <c r="A88" s="4"/>
      <c r="B88" s="8"/>
      <c r="M88" s="12"/>
      <c r="N88" s="12"/>
      <c r="P88" s="1"/>
    </row>
  </sheetData>
  <sortState ref="C67:D86">
    <sortCondition ref="C66"/>
  </sortState>
  <mergeCells count="7">
    <mergeCell ref="C1:L1"/>
    <mergeCell ref="F61:G61"/>
    <mergeCell ref="C66:D66"/>
    <mergeCell ref="C9:D9"/>
    <mergeCell ref="F3:G3"/>
    <mergeCell ref="F4:G4"/>
    <mergeCell ref="F60:G60"/>
  </mergeCells>
  <pageMargins left="0.39370078740157483" right="0.11811023622047245" top="0.35433070866141736" bottom="0.19685039370078741" header="0.31496062992125984" footer="0.31496062992125984"/>
  <pageSetup paperSize="9" scale="58" fitToHeight="0" orientation="landscape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"/>
  <sheetViews>
    <sheetView workbookViewId="0">
      <selection activeCell="C38" sqref="C38"/>
    </sheetView>
  </sheetViews>
  <sheetFormatPr defaultColWidth="9.140625" defaultRowHeight="15" x14ac:dyDescent="0.25"/>
  <cols>
    <col min="1" max="1" width="9.140625" style="1"/>
    <col min="2" max="2" width="9.140625" style="13"/>
    <col min="3" max="3" width="9.140625" style="10"/>
    <col min="4" max="6" width="9.140625" style="1"/>
    <col min="7" max="9" width="9.140625" style="2"/>
    <col min="10" max="13" width="9.140625" style="1"/>
    <col min="14" max="14" width="9.140625" style="10"/>
    <col min="15" max="15" width="8.85546875" customWidth="1"/>
    <col min="16" max="16384" width="9.140625" style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8" sqref="C38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městské části Praha 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Vylitová</dc:creator>
  <cp:lastModifiedBy>Nádvorník Ondřej</cp:lastModifiedBy>
  <cp:lastPrinted>2021-11-10T09:03:16Z</cp:lastPrinted>
  <dcterms:created xsi:type="dcterms:W3CDTF">2016-03-24T17:29:48Z</dcterms:created>
  <dcterms:modified xsi:type="dcterms:W3CDTF">2026-01-06T13:15:27Z</dcterms:modified>
</cp:coreProperties>
</file>